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des-my.sharepoint.com/personal/tu_bui_diodes_com/Documents/Documents/Projects/Power Cal/"/>
    </mc:Choice>
  </mc:AlternateContent>
  <xr:revisionPtr revIDLastSave="44" documentId="11_AC858A3B69B365E350C5D881017228390F7299AE" xr6:coauthVersionLast="47" xr6:coauthVersionMax="47" xr10:uidLastSave="{A32E582E-BEDA-466B-A542-D19A1208FCA0}"/>
  <bookViews>
    <workbookView xWindow="28680" yWindow="-120" windowWidth="29040" windowHeight="15840" xr2:uid="{00000000-000D-0000-FFFF-FFFF00000000}"/>
  </bookViews>
  <sheets>
    <sheet name="Power Loss" sheetId="1" r:id="rId1"/>
    <sheet name="Efficiency Summary" sheetId="2" r:id="rId2"/>
    <sheet name="Compensator" sheetId="6" r:id="rId3"/>
  </sheets>
  <definedNames>
    <definedName name="_Cap1">Compensator!$M$30</definedName>
    <definedName name="_Cap2">Compensator!$M$31</definedName>
    <definedName name="_Cfb1">Compensator!$C$33</definedName>
    <definedName name="_Cfb2">Compensator!$C$34</definedName>
    <definedName name="_R3">Compensator!$C$35</definedName>
    <definedName name="_R3_T">Compensator!$E$35</definedName>
    <definedName name="_Res1">Compensator!$M$29</definedName>
    <definedName name="_Rfb1">Compensator!$C$31</definedName>
    <definedName name="_Rfb2">Compensator!$C$32</definedName>
    <definedName name="cap">'Power Loss'!$B$32</definedName>
    <definedName name="D">'Power Loss'!$F$19</definedName>
    <definedName name="DCR">'Power Loss'!$B$28</definedName>
    <definedName name="Dmax">#REF!</definedName>
    <definedName name="EA_DC">#REF!</definedName>
    <definedName name="Efficiency">'Power Loss'!$B$96</definedName>
    <definedName name="esr">'Power Loss'!$B$33</definedName>
    <definedName name="F0">#REF!</definedName>
    <definedName name="Fc">Compensator!$M$28</definedName>
    <definedName name="Fesr">Compensator!$C$25</definedName>
    <definedName name="Fm">Compensator!$A$43</definedName>
    <definedName name="Fo">Compensator!$C$26</definedName>
    <definedName name="Fs">'Power Loss'!$B$18</definedName>
    <definedName name="Fstart">Compensator!$C$55</definedName>
    <definedName name="Fstep">Compensator!$C$57</definedName>
    <definedName name="Fstop">Compensator!$C$56</definedName>
    <definedName name="Gdo">Compensator!$C$24</definedName>
    <definedName name="gm">Compensator!$M$26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Loss'!$F$25</definedName>
    <definedName name="Iu_rms">'Power Loss'!$F$22</definedName>
    <definedName name="LIR">'Power Loss'!$B$24</definedName>
    <definedName name="Lout">'Power Loss'!$B$27</definedName>
    <definedName name="Mc">Compensator!$M$23</definedName>
    <definedName name="ncap">'Power Loss'!$B$31</definedName>
    <definedName name="Q">Compensator!$C$27</definedName>
    <definedName name="Qn">Compensator!$A$41</definedName>
    <definedName name="Ron_l">'Power Loss'!$B$63</definedName>
    <definedName name="Ron_u">'Power Loss'!$B$46</definedName>
    <definedName name="Rout">'Power Loss'!$F$20</definedName>
    <definedName name="Rt">Compensator!$M$20</definedName>
    <definedName name="Se">Compensator!$M$21</definedName>
    <definedName name="Sn">Compensator!$M$22</definedName>
    <definedName name="Step">Compensator!$C$58</definedName>
    <definedName name="Tloss">'Power Loss'!$B$95</definedName>
    <definedName name="Vfb">Compensator!$M$25</definedName>
    <definedName name="Vin">'Power Loss'!$B$19</definedName>
    <definedName name="Vout">'Power Loss'!$B$20</definedName>
    <definedName name="Wn">Compensator!$A$40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2" l="1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M29" i="6"/>
  <c r="M20" i="6"/>
  <c r="B39" i="1"/>
  <c r="B36" i="1"/>
  <c r="F31" i="1"/>
  <c r="J41" i="1" l="1"/>
  <c r="E33" i="1"/>
  <c r="F34" i="1"/>
  <c r="F35" i="1" s="1"/>
  <c r="A20" i="1"/>
  <c r="A19" i="1"/>
  <c r="F30" i="1" l="1"/>
  <c r="I42" i="2" l="1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B84" i="1"/>
  <c r="C46" i="2" l="1"/>
  <c r="F25" i="1" l="1"/>
  <c r="B73" i="1" s="1"/>
  <c r="B53" i="1"/>
  <c r="B52" i="1"/>
  <c r="E35" i="6" l="1"/>
  <c r="B120" i="2" l="1"/>
  <c r="M22" i="6" l="1"/>
  <c r="B116" i="2" l="1"/>
  <c r="B264" i="6" l="1"/>
  <c r="C264" i="6" s="1"/>
  <c r="BW264" i="6" s="1"/>
  <c r="B263" i="6"/>
  <c r="C263" i="6" s="1"/>
  <c r="BW263" i="6" s="1"/>
  <c r="B262" i="6"/>
  <c r="C262" i="6" s="1"/>
  <c r="BW262" i="6" s="1"/>
  <c r="B261" i="6"/>
  <c r="C261" i="6" s="1"/>
  <c r="BW261" i="6" s="1"/>
  <c r="B260" i="6"/>
  <c r="C260" i="6" s="1"/>
  <c r="BW260" i="6" s="1"/>
  <c r="B259" i="6"/>
  <c r="C259" i="6" s="1"/>
  <c r="BW259" i="6" s="1"/>
  <c r="B258" i="6"/>
  <c r="C258" i="6" s="1"/>
  <c r="BW258" i="6" s="1"/>
  <c r="B257" i="6"/>
  <c r="C257" i="6" s="1"/>
  <c r="BW257" i="6" s="1"/>
  <c r="B256" i="6"/>
  <c r="C256" i="6" s="1"/>
  <c r="BW256" i="6" s="1"/>
  <c r="B255" i="6"/>
  <c r="C255" i="6" s="1"/>
  <c r="BW255" i="6" s="1"/>
  <c r="B254" i="6"/>
  <c r="C254" i="6" s="1"/>
  <c r="BW254" i="6" s="1"/>
  <c r="B253" i="6"/>
  <c r="C253" i="6" s="1"/>
  <c r="BW253" i="6" s="1"/>
  <c r="B252" i="6"/>
  <c r="C252" i="6" s="1"/>
  <c r="BW252" i="6" s="1"/>
  <c r="B251" i="6"/>
  <c r="C251" i="6" s="1"/>
  <c r="BW251" i="6" s="1"/>
  <c r="B250" i="6"/>
  <c r="C250" i="6" s="1"/>
  <c r="BW250" i="6" s="1"/>
  <c r="B249" i="6"/>
  <c r="C249" i="6" s="1"/>
  <c r="BW249" i="6" s="1"/>
  <c r="B248" i="6"/>
  <c r="C248" i="6" s="1"/>
  <c r="BW248" i="6" s="1"/>
  <c r="B247" i="6"/>
  <c r="C247" i="6" s="1"/>
  <c r="BW247" i="6" s="1"/>
  <c r="B246" i="6"/>
  <c r="C246" i="6" s="1"/>
  <c r="BW246" i="6" s="1"/>
  <c r="B245" i="6"/>
  <c r="C245" i="6" s="1"/>
  <c r="BW245" i="6" s="1"/>
  <c r="B244" i="6"/>
  <c r="C244" i="6" s="1"/>
  <c r="BW244" i="6" s="1"/>
  <c r="B243" i="6"/>
  <c r="C243" i="6" s="1"/>
  <c r="BW243" i="6" s="1"/>
  <c r="B242" i="6"/>
  <c r="C242" i="6" s="1"/>
  <c r="BW242" i="6" s="1"/>
  <c r="B241" i="6"/>
  <c r="C241" i="6" s="1"/>
  <c r="BW241" i="6" s="1"/>
  <c r="B240" i="6"/>
  <c r="C240" i="6" s="1"/>
  <c r="BW240" i="6" s="1"/>
  <c r="B239" i="6"/>
  <c r="C239" i="6" s="1"/>
  <c r="BW239" i="6" s="1"/>
  <c r="B238" i="6"/>
  <c r="C238" i="6" s="1"/>
  <c r="BW238" i="6" s="1"/>
  <c r="B237" i="6"/>
  <c r="C237" i="6" s="1"/>
  <c r="BW237" i="6" s="1"/>
  <c r="B236" i="6"/>
  <c r="C236" i="6" s="1"/>
  <c r="BW236" i="6" s="1"/>
  <c r="B235" i="6"/>
  <c r="C235" i="6" s="1"/>
  <c r="BW235" i="6" s="1"/>
  <c r="B234" i="6"/>
  <c r="C234" i="6" s="1"/>
  <c r="BW234" i="6" s="1"/>
  <c r="B233" i="6"/>
  <c r="C233" i="6" s="1"/>
  <c r="BW233" i="6" s="1"/>
  <c r="B232" i="6"/>
  <c r="C232" i="6" s="1"/>
  <c r="BW232" i="6" s="1"/>
  <c r="B231" i="6"/>
  <c r="C231" i="6" s="1"/>
  <c r="BW231" i="6" s="1"/>
  <c r="B230" i="6"/>
  <c r="C230" i="6" s="1"/>
  <c r="BW230" i="6" s="1"/>
  <c r="B229" i="6"/>
  <c r="C229" i="6" s="1"/>
  <c r="BW229" i="6" s="1"/>
  <c r="B228" i="6"/>
  <c r="C228" i="6" s="1"/>
  <c r="BW228" i="6" s="1"/>
  <c r="B227" i="6"/>
  <c r="C227" i="6" s="1"/>
  <c r="BW227" i="6" s="1"/>
  <c r="B226" i="6"/>
  <c r="C226" i="6" s="1"/>
  <c r="BW226" i="6" s="1"/>
  <c r="B225" i="6"/>
  <c r="C225" i="6" s="1"/>
  <c r="BW225" i="6" s="1"/>
  <c r="B224" i="6"/>
  <c r="C224" i="6" s="1"/>
  <c r="BW224" i="6" s="1"/>
  <c r="B223" i="6"/>
  <c r="C223" i="6" s="1"/>
  <c r="BW223" i="6" s="1"/>
  <c r="B222" i="6"/>
  <c r="C222" i="6" s="1"/>
  <c r="BW222" i="6" s="1"/>
  <c r="B221" i="6"/>
  <c r="C221" i="6" s="1"/>
  <c r="BW221" i="6" s="1"/>
  <c r="B220" i="6"/>
  <c r="C220" i="6" s="1"/>
  <c r="BW220" i="6" s="1"/>
  <c r="B219" i="6"/>
  <c r="C219" i="6" s="1"/>
  <c r="BW219" i="6" s="1"/>
  <c r="B218" i="6"/>
  <c r="C218" i="6" s="1"/>
  <c r="BW218" i="6" s="1"/>
  <c r="B217" i="6"/>
  <c r="C217" i="6" s="1"/>
  <c r="BW217" i="6" s="1"/>
  <c r="B216" i="6"/>
  <c r="C216" i="6" s="1"/>
  <c r="BW216" i="6" s="1"/>
  <c r="B215" i="6"/>
  <c r="C215" i="6" s="1"/>
  <c r="BW215" i="6" s="1"/>
  <c r="B214" i="6"/>
  <c r="C214" i="6" s="1"/>
  <c r="BW214" i="6" s="1"/>
  <c r="B213" i="6"/>
  <c r="C213" i="6" s="1"/>
  <c r="BW213" i="6" s="1"/>
  <c r="B212" i="6"/>
  <c r="C212" i="6" s="1"/>
  <c r="BW212" i="6" s="1"/>
  <c r="B211" i="6"/>
  <c r="C211" i="6" s="1"/>
  <c r="BW211" i="6" s="1"/>
  <c r="B210" i="6"/>
  <c r="C210" i="6" s="1"/>
  <c r="BW210" i="6" s="1"/>
  <c r="B209" i="6"/>
  <c r="C209" i="6" s="1"/>
  <c r="BW209" i="6" s="1"/>
  <c r="B208" i="6"/>
  <c r="C208" i="6" s="1"/>
  <c r="BW208" i="6" s="1"/>
  <c r="B207" i="6"/>
  <c r="C207" i="6" s="1"/>
  <c r="BW207" i="6" s="1"/>
  <c r="B206" i="6"/>
  <c r="C206" i="6" s="1"/>
  <c r="BW206" i="6" s="1"/>
  <c r="B205" i="6"/>
  <c r="C205" i="6" s="1"/>
  <c r="BW205" i="6" s="1"/>
  <c r="B204" i="6"/>
  <c r="C204" i="6" s="1"/>
  <c r="BW204" i="6" s="1"/>
  <c r="B203" i="6"/>
  <c r="C203" i="6" s="1"/>
  <c r="BW203" i="6" s="1"/>
  <c r="B202" i="6"/>
  <c r="C202" i="6" s="1"/>
  <c r="BW202" i="6" s="1"/>
  <c r="B201" i="6"/>
  <c r="C201" i="6" s="1"/>
  <c r="BW201" i="6" s="1"/>
  <c r="B200" i="6"/>
  <c r="C200" i="6" s="1"/>
  <c r="BW200" i="6" s="1"/>
  <c r="B199" i="6"/>
  <c r="C199" i="6" s="1"/>
  <c r="BW199" i="6" s="1"/>
  <c r="B198" i="6"/>
  <c r="C198" i="6" s="1"/>
  <c r="BW198" i="6" s="1"/>
  <c r="B197" i="6"/>
  <c r="C197" i="6" s="1"/>
  <c r="BW197" i="6" s="1"/>
  <c r="B196" i="6"/>
  <c r="C196" i="6" s="1"/>
  <c r="BW196" i="6" s="1"/>
  <c r="B195" i="6"/>
  <c r="C195" i="6" s="1"/>
  <c r="BW195" i="6" s="1"/>
  <c r="B194" i="6"/>
  <c r="C194" i="6" s="1"/>
  <c r="BW194" i="6" s="1"/>
  <c r="B193" i="6"/>
  <c r="C193" i="6" s="1"/>
  <c r="BW193" i="6" s="1"/>
  <c r="B192" i="6"/>
  <c r="C192" i="6" s="1"/>
  <c r="BW192" i="6" s="1"/>
  <c r="B191" i="6"/>
  <c r="C191" i="6" s="1"/>
  <c r="BW191" i="6" s="1"/>
  <c r="B190" i="6"/>
  <c r="C190" i="6" s="1"/>
  <c r="BW190" i="6" s="1"/>
  <c r="B189" i="6"/>
  <c r="C189" i="6" s="1"/>
  <c r="BW189" i="6" s="1"/>
  <c r="B188" i="6"/>
  <c r="C188" i="6" s="1"/>
  <c r="BW188" i="6" s="1"/>
  <c r="B187" i="6"/>
  <c r="C187" i="6" s="1"/>
  <c r="BW187" i="6" s="1"/>
  <c r="B186" i="6"/>
  <c r="C186" i="6" s="1"/>
  <c r="BW186" i="6" s="1"/>
  <c r="B185" i="6"/>
  <c r="C185" i="6" s="1"/>
  <c r="BW185" i="6" s="1"/>
  <c r="B184" i="6"/>
  <c r="C184" i="6" s="1"/>
  <c r="BW184" i="6" s="1"/>
  <c r="B183" i="6"/>
  <c r="C183" i="6" s="1"/>
  <c r="BW183" i="6" s="1"/>
  <c r="B182" i="6"/>
  <c r="C182" i="6" s="1"/>
  <c r="BW182" i="6" s="1"/>
  <c r="B181" i="6"/>
  <c r="C181" i="6" s="1"/>
  <c r="BW181" i="6" s="1"/>
  <c r="B180" i="6"/>
  <c r="C180" i="6" s="1"/>
  <c r="BW180" i="6" s="1"/>
  <c r="B179" i="6"/>
  <c r="C179" i="6" s="1"/>
  <c r="BW179" i="6" s="1"/>
  <c r="B178" i="6"/>
  <c r="C178" i="6" s="1"/>
  <c r="BW178" i="6" s="1"/>
  <c r="B177" i="6"/>
  <c r="C177" i="6" s="1"/>
  <c r="BW177" i="6" s="1"/>
  <c r="B176" i="6"/>
  <c r="C176" i="6" s="1"/>
  <c r="BW176" i="6" s="1"/>
  <c r="B175" i="6"/>
  <c r="C175" i="6" s="1"/>
  <c r="BW175" i="6" s="1"/>
  <c r="B174" i="6"/>
  <c r="C174" i="6" s="1"/>
  <c r="BW174" i="6" s="1"/>
  <c r="B173" i="6"/>
  <c r="C173" i="6" s="1"/>
  <c r="BW173" i="6" s="1"/>
  <c r="B172" i="6"/>
  <c r="C172" i="6" s="1"/>
  <c r="BW172" i="6" s="1"/>
  <c r="B171" i="6"/>
  <c r="C171" i="6" s="1"/>
  <c r="BW171" i="6" s="1"/>
  <c r="B170" i="6"/>
  <c r="C170" i="6" s="1"/>
  <c r="BW170" i="6" s="1"/>
  <c r="B169" i="6"/>
  <c r="C169" i="6" s="1"/>
  <c r="BW169" i="6" s="1"/>
  <c r="B168" i="6"/>
  <c r="C168" i="6" s="1"/>
  <c r="BW168" i="6" s="1"/>
  <c r="B167" i="6"/>
  <c r="C167" i="6" s="1"/>
  <c r="BW167" i="6" s="1"/>
  <c r="B166" i="6"/>
  <c r="C166" i="6" s="1"/>
  <c r="BW166" i="6" s="1"/>
  <c r="B165" i="6"/>
  <c r="C165" i="6" s="1"/>
  <c r="BW165" i="6" s="1"/>
  <c r="B164" i="6"/>
  <c r="C164" i="6" s="1"/>
  <c r="BW164" i="6" s="1"/>
  <c r="B163" i="6"/>
  <c r="C163" i="6" s="1"/>
  <c r="BW163" i="6" s="1"/>
  <c r="B162" i="6"/>
  <c r="C162" i="6" s="1"/>
  <c r="BW162" i="6" s="1"/>
  <c r="B161" i="6"/>
  <c r="C161" i="6" s="1"/>
  <c r="BW161" i="6" s="1"/>
  <c r="B160" i="6"/>
  <c r="C160" i="6" s="1"/>
  <c r="BW160" i="6" s="1"/>
  <c r="B159" i="6"/>
  <c r="C159" i="6" s="1"/>
  <c r="BW159" i="6" s="1"/>
  <c r="B158" i="6"/>
  <c r="C158" i="6" s="1"/>
  <c r="BW158" i="6" s="1"/>
  <c r="B157" i="6"/>
  <c r="C157" i="6" s="1"/>
  <c r="BW157" i="6" s="1"/>
  <c r="B156" i="6"/>
  <c r="C156" i="6" s="1"/>
  <c r="BW156" i="6" s="1"/>
  <c r="B155" i="6"/>
  <c r="C155" i="6" s="1"/>
  <c r="BW155" i="6" s="1"/>
  <c r="B154" i="6"/>
  <c r="C154" i="6" s="1"/>
  <c r="BW154" i="6" s="1"/>
  <c r="B153" i="6"/>
  <c r="C153" i="6" s="1"/>
  <c r="BW153" i="6" s="1"/>
  <c r="B152" i="6"/>
  <c r="C152" i="6" s="1"/>
  <c r="BW152" i="6" s="1"/>
  <c r="B151" i="6"/>
  <c r="C151" i="6" s="1"/>
  <c r="BW151" i="6" s="1"/>
  <c r="B150" i="6"/>
  <c r="C150" i="6" s="1"/>
  <c r="BW150" i="6" s="1"/>
  <c r="B149" i="6"/>
  <c r="C149" i="6" s="1"/>
  <c r="BW149" i="6" s="1"/>
  <c r="B148" i="6"/>
  <c r="C148" i="6" s="1"/>
  <c r="BW148" i="6" s="1"/>
  <c r="B147" i="6"/>
  <c r="C147" i="6" s="1"/>
  <c r="BW147" i="6" s="1"/>
  <c r="B146" i="6"/>
  <c r="C146" i="6" s="1"/>
  <c r="BW146" i="6" s="1"/>
  <c r="B145" i="6"/>
  <c r="C145" i="6" s="1"/>
  <c r="BW145" i="6" s="1"/>
  <c r="B144" i="6"/>
  <c r="C144" i="6" s="1"/>
  <c r="BW144" i="6" s="1"/>
  <c r="B143" i="6"/>
  <c r="C143" i="6" s="1"/>
  <c r="BW143" i="6" s="1"/>
  <c r="B142" i="6"/>
  <c r="C142" i="6" s="1"/>
  <c r="BW142" i="6" s="1"/>
  <c r="B141" i="6"/>
  <c r="C141" i="6" s="1"/>
  <c r="BW141" i="6" s="1"/>
  <c r="B140" i="6"/>
  <c r="C140" i="6" s="1"/>
  <c r="BW140" i="6" s="1"/>
  <c r="B139" i="6"/>
  <c r="C139" i="6" s="1"/>
  <c r="BW139" i="6" s="1"/>
  <c r="B138" i="6"/>
  <c r="C138" i="6" s="1"/>
  <c r="BW138" i="6" s="1"/>
  <c r="B137" i="6"/>
  <c r="C137" i="6" s="1"/>
  <c r="BW137" i="6" s="1"/>
  <c r="B136" i="6"/>
  <c r="C136" i="6" s="1"/>
  <c r="BW136" i="6" s="1"/>
  <c r="B135" i="6"/>
  <c r="C135" i="6" s="1"/>
  <c r="BW135" i="6" s="1"/>
  <c r="B134" i="6"/>
  <c r="C134" i="6" s="1"/>
  <c r="BW134" i="6" s="1"/>
  <c r="B133" i="6"/>
  <c r="C133" i="6" s="1"/>
  <c r="BW133" i="6" s="1"/>
  <c r="B132" i="6"/>
  <c r="C132" i="6" s="1"/>
  <c r="BW132" i="6" s="1"/>
  <c r="B131" i="6"/>
  <c r="C131" i="6" s="1"/>
  <c r="BW131" i="6" s="1"/>
  <c r="B130" i="6"/>
  <c r="C130" i="6" s="1"/>
  <c r="BW130" i="6" s="1"/>
  <c r="B129" i="6"/>
  <c r="C129" i="6" s="1"/>
  <c r="BW129" i="6" s="1"/>
  <c r="B128" i="6"/>
  <c r="C128" i="6" s="1"/>
  <c r="BW128" i="6" s="1"/>
  <c r="B127" i="6"/>
  <c r="C127" i="6" s="1"/>
  <c r="BW127" i="6" s="1"/>
  <c r="B126" i="6"/>
  <c r="C126" i="6" s="1"/>
  <c r="BW126" i="6" s="1"/>
  <c r="B125" i="6"/>
  <c r="C125" i="6" s="1"/>
  <c r="BW125" i="6" s="1"/>
  <c r="B124" i="6"/>
  <c r="C124" i="6" s="1"/>
  <c r="BW124" i="6" s="1"/>
  <c r="B123" i="6"/>
  <c r="C123" i="6" s="1"/>
  <c r="BW123" i="6" s="1"/>
  <c r="B122" i="6"/>
  <c r="C122" i="6" s="1"/>
  <c r="BW122" i="6" s="1"/>
  <c r="B121" i="6"/>
  <c r="C121" i="6" s="1"/>
  <c r="BW121" i="6" s="1"/>
  <c r="B120" i="6"/>
  <c r="C120" i="6" s="1"/>
  <c r="BW120" i="6" s="1"/>
  <c r="B119" i="6"/>
  <c r="C119" i="6" s="1"/>
  <c r="BW119" i="6" s="1"/>
  <c r="B118" i="6"/>
  <c r="C118" i="6" s="1"/>
  <c r="BW118" i="6" s="1"/>
  <c r="B117" i="6"/>
  <c r="C117" i="6" s="1"/>
  <c r="BW117" i="6" s="1"/>
  <c r="B116" i="6"/>
  <c r="C116" i="6" s="1"/>
  <c r="BW116" i="6" s="1"/>
  <c r="B115" i="6"/>
  <c r="C115" i="6" s="1"/>
  <c r="BW115" i="6" s="1"/>
  <c r="B114" i="6"/>
  <c r="C114" i="6" s="1"/>
  <c r="BW114" i="6" s="1"/>
  <c r="B113" i="6"/>
  <c r="C113" i="6" s="1"/>
  <c r="BW113" i="6" s="1"/>
  <c r="B112" i="6"/>
  <c r="C112" i="6" s="1"/>
  <c r="BW112" i="6" s="1"/>
  <c r="B111" i="6"/>
  <c r="C111" i="6" s="1"/>
  <c r="BW111" i="6" s="1"/>
  <c r="B110" i="6"/>
  <c r="C110" i="6" s="1"/>
  <c r="BW110" i="6" s="1"/>
  <c r="B109" i="6"/>
  <c r="C109" i="6" s="1"/>
  <c r="BW109" i="6" s="1"/>
  <c r="B108" i="6"/>
  <c r="C108" i="6" s="1"/>
  <c r="BW108" i="6" s="1"/>
  <c r="B107" i="6"/>
  <c r="C107" i="6" s="1"/>
  <c r="BW107" i="6" s="1"/>
  <c r="B106" i="6"/>
  <c r="C106" i="6" s="1"/>
  <c r="BW106" i="6" s="1"/>
  <c r="B105" i="6"/>
  <c r="C105" i="6" s="1"/>
  <c r="BW105" i="6" s="1"/>
  <c r="B104" i="6"/>
  <c r="C104" i="6" s="1"/>
  <c r="BW104" i="6" s="1"/>
  <c r="B103" i="6"/>
  <c r="C103" i="6" s="1"/>
  <c r="BW103" i="6" s="1"/>
  <c r="B102" i="6"/>
  <c r="C102" i="6" s="1"/>
  <c r="BW102" i="6" s="1"/>
  <c r="B101" i="6"/>
  <c r="C101" i="6" s="1"/>
  <c r="B100" i="6"/>
  <c r="C100" i="6" s="1"/>
  <c r="BW100" i="6" s="1"/>
  <c r="B99" i="6"/>
  <c r="C99" i="6" s="1"/>
  <c r="BW99" i="6" s="1"/>
  <c r="B98" i="6"/>
  <c r="C98" i="6" s="1"/>
  <c r="BW98" i="6" s="1"/>
  <c r="B97" i="6"/>
  <c r="C97" i="6" s="1"/>
  <c r="BW97" i="6" s="1"/>
  <c r="B96" i="6"/>
  <c r="C96" i="6" s="1"/>
  <c r="BW96" i="6" s="1"/>
  <c r="B95" i="6"/>
  <c r="C95" i="6" s="1"/>
  <c r="BW95" i="6" s="1"/>
  <c r="B94" i="6"/>
  <c r="C94" i="6" s="1"/>
  <c r="BW94" i="6" s="1"/>
  <c r="B93" i="6"/>
  <c r="C93" i="6" s="1"/>
  <c r="BW93" i="6" s="1"/>
  <c r="B92" i="6"/>
  <c r="C92" i="6" s="1"/>
  <c r="BW92" i="6" s="1"/>
  <c r="B91" i="6"/>
  <c r="C91" i="6" s="1"/>
  <c r="BW91" i="6" s="1"/>
  <c r="B90" i="6"/>
  <c r="C90" i="6" s="1"/>
  <c r="BW90" i="6" s="1"/>
  <c r="B89" i="6"/>
  <c r="C89" i="6" s="1"/>
  <c r="BW89" i="6" s="1"/>
  <c r="B88" i="6"/>
  <c r="C88" i="6" s="1"/>
  <c r="BW88" i="6" s="1"/>
  <c r="B87" i="6"/>
  <c r="C87" i="6" s="1"/>
  <c r="BW87" i="6" s="1"/>
  <c r="B86" i="6"/>
  <c r="C86" i="6" s="1"/>
  <c r="BW86" i="6" s="1"/>
  <c r="B85" i="6"/>
  <c r="C85" i="6" s="1"/>
  <c r="BW85" i="6" s="1"/>
  <c r="B84" i="6"/>
  <c r="C84" i="6" s="1"/>
  <c r="BW84" i="6" s="1"/>
  <c r="B83" i="6"/>
  <c r="C83" i="6" s="1"/>
  <c r="BW83" i="6" s="1"/>
  <c r="B82" i="6"/>
  <c r="C82" i="6" s="1"/>
  <c r="BW82" i="6" s="1"/>
  <c r="B81" i="6"/>
  <c r="C81" i="6" s="1"/>
  <c r="BW81" i="6" s="1"/>
  <c r="B80" i="6"/>
  <c r="C80" i="6" s="1"/>
  <c r="BW80" i="6" s="1"/>
  <c r="B79" i="6"/>
  <c r="C79" i="6" s="1"/>
  <c r="BW79" i="6" s="1"/>
  <c r="B78" i="6"/>
  <c r="C78" i="6" s="1"/>
  <c r="BW78" i="6" s="1"/>
  <c r="B77" i="6"/>
  <c r="C77" i="6" s="1"/>
  <c r="BW77" i="6" s="1"/>
  <c r="B76" i="6"/>
  <c r="C76" i="6" s="1"/>
  <c r="BW76" i="6" s="1"/>
  <c r="B75" i="6"/>
  <c r="C75" i="6" s="1"/>
  <c r="BW75" i="6" s="1"/>
  <c r="B74" i="6"/>
  <c r="C74" i="6" s="1"/>
  <c r="BW74" i="6" s="1"/>
  <c r="B73" i="6"/>
  <c r="C73" i="6" s="1"/>
  <c r="BW73" i="6" s="1"/>
  <c r="B72" i="6"/>
  <c r="C72" i="6" s="1"/>
  <c r="BW72" i="6" s="1"/>
  <c r="B71" i="6"/>
  <c r="C71" i="6" s="1"/>
  <c r="BW71" i="6" s="1"/>
  <c r="B70" i="6"/>
  <c r="C70" i="6" s="1"/>
  <c r="BW70" i="6" s="1"/>
  <c r="B69" i="6"/>
  <c r="C69" i="6" s="1"/>
  <c r="BW69" i="6" s="1"/>
  <c r="B68" i="6"/>
  <c r="C68" i="6" s="1"/>
  <c r="BW68" i="6" s="1"/>
  <c r="B67" i="6"/>
  <c r="C67" i="6" s="1"/>
  <c r="BW67" i="6" s="1"/>
  <c r="B66" i="6"/>
  <c r="C66" i="6" s="1"/>
  <c r="BW66" i="6" s="1"/>
  <c r="B65" i="6"/>
  <c r="C65" i="6" s="1"/>
  <c r="BW65" i="6" s="1"/>
  <c r="B64" i="6"/>
  <c r="C64" i="6" s="1"/>
  <c r="BW64" i="6" s="1"/>
  <c r="M33" i="6"/>
  <c r="M32" i="6"/>
  <c r="A41" i="6"/>
  <c r="C32" i="6"/>
  <c r="C28" i="6"/>
  <c r="M24" i="6" s="1"/>
  <c r="C26" i="6"/>
  <c r="C25" i="6"/>
  <c r="AS101" i="6" l="1"/>
  <c r="BW101" i="6"/>
  <c r="AS125" i="6"/>
  <c r="BP125" i="6"/>
  <c r="BQ125" i="6"/>
  <c r="S122" i="6"/>
  <c r="BQ122" i="6"/>
  <c r="BP122" i="6"/>
  <c r="BP64" i="6"/>
  <c r="AQ136" i="6"/>
  <c r="BQ136" i="6"/>
  <c r="BP136" i="6"/>
  <c r="AL65" i="6"/>
  <c r="AM65" i="6" s="1"/>
  <c r="AN65" i="6" s="1"/>
  <c r="BQ65" i="6"/>
  <c r="BP65" i="6"/>
  <c r="AR73" i="6"/>
  <c r="BQ73" i="6"/>
  <c r="BP73" i="6"/>
  <c r="AQ81" i="6"/>
  <c r="BQ81" i="6"/>
  <c r="BP81" i="6"/>
  <c r="AQ89" i="6"/>
  <c r="BP89" i="6"/>
  <c r="BQ89" i="6"/>
  <c r="BP96" i="6"/>
  <c r="BQ96" i="6"/>
  <c r="BP100" i="6"/>
  <c r="BQ100" i="6"/>
  <c r="AR104" i="6"/>
  <c r="BP104" i="6"/>
  <c r="BQ104" i="6"/>
  <c r="AQ108" i="6"/>
  <c r="BP108" i="6"/>
  <c r="BQ108" i="6"/>
  <c r="AJ112" i="6"/>
  <c r="BP112" i="6"/>
  <c r="BQ112" i="6"/>
  <c r="AQ116" i="6"/>
  <c r="BP116" i="6"/>
  <c r="BQ116" i="6"/>
  <c r="AR120" i="6"/>
  <c r="BP120" i="6"/>
  <c r="BQ120" i="6"/>
  <c r="BP123" i="6"/>
  <c r="BQ123" i="6"/>
  <c r="BP126" i="6"/>
  <c r="BQ126" i="6"/>
  <c r="BQ130" i="6"/>
  <c r="BP130" i="6"/>
  <c r="BP134" i="6"/>
  <c r="BQ134" i="6"/>
  <c r="AR137" i="6"/>
  <c r="BP137" i="6"/>
  <c r="BQ137" i="6"/>
  <c r="AR141" i="6"/>
  <c r="BQ141" i="6"/>
  <c r="BP141" i="6"/>
  <c r="AJ145" i="6"/>
  <c r="BP145" i="6"/>
  <c r="BQ145" i="6"/>
  <c r="BP149" i="6"/>
  <c r="BQ149" i="6"/>
  <c r="BQ153" i="6"/>
  <c r="BP153" i="6"/>
  <c r="AS157" i="6"/>
  <c r="BP157" i="6"/>
  <c r="BQ157" i="6"/>
  <c r="AL161" i="6"/>
  <c r="AM161" i="6" s="1"/>
  <c r="AN161" i="6" s="1"/>
  <c r="BP161" i="6"/>
  <c r="BQ161" i="6"/>
  <c r="BP165" i="6"/>
  <c r="BQ165" i="6"/>
  <c r="BP169" i="6"/>
  <c r="BQ169" i="6"/>
  <c r="BQ173" i="6"/>
  <c r="BP173" i="6"/>
  <c r="BP177" i="6"/>
  <c r="BQ177" i="6"/>
  <c r="AL181" i="6"/>
  <c r="AM181" i="6" s="1"/>
  <c r="AN181" i="6" s="1"/>
  <c r="BQ181" i="6"/>
  <c r="BP181" i="6"/>
  <c r="BQ185" i="6"/>
  <c r="BP185" i="6"/>
  <c r="BQ189" i="6"/>
  <c r="BP189" i="6"/>
  <c r="AQ193" i="6"/>
  <c r="BQ193" i="6"/>
  <c r="BP193" i="6"/>
  <c r="BQ197" i="6"/>
  <c r="BP197" i="6"/>
  <c r="BQ201" i="6"/>
  <c r="BP201" i="6"/>
  <c r="BQ205" i="6"/>
  <c r="BP205" i="6"/>
  <c r="BQ209" i="6"/>
  <c r="BP209" i="6"/>
  <c r="BQ213" i="6"/>
  <c r="BP213" i="6"/>
  <c r="S217" i="6"/>
  <c r="BQ217" i="6"/>
  <c r="BP217" i="6"/>
  <c r="BQ221" i="6"/>
  <c r="BP221" i="6"/>
  <c r="AL225" i="6"/>
  <c r="AM225" i="6" s="1"/>
  <c r="AN225" i="6" s="1"/>
  <c r="BQ225" i="6"/>
  <c r="BP225" i="6"/>
  <c r="BQ229" i="6"/>
  <c r="BP229" i="6"/>
  <c r="AL233" i="6"/>
  <c r="AM233" i="6" s="1"/>
  <c r="AN233" i="6" s="1"/>
  <c r="BQ233" i="6"/>
  <c r="BP233" i="6"/>
  <c r="BQ237" i="6"/>
  <c r="BP237" i="6"/>
  <c r="AL241" i="6"/>
  <c r="AM241" i="6" s="1"/>
  <c r="AN241" i="6" s="1"/>
  <c r="BQ241" i="6"/>
  <c r="BP241" i="6"/>
  <c r="BQ245" i="6"/>
  <c r="BP245" i="6"/>
  <c r="AS249" i="6"/>
  <c r="BQ249" i="6"/>
  <c r="BP249" i="6"/>
  <c r="BQ253" i="6"/>
  <c r="BP253" i="6"/>
  <c r="AJ257" i="6"/>
  <c r="BQ257" i="6"/>
  <c r="BP257" i="6"/>
  <c r="BQ261" i="6"/>
  <c r="BP261" i="6"/>
  <c r="BQ66" i="6"/>
  <c r="BP66" i="6"/>
  <c r="BQ70" i="6"/>
  <c r="BP70" i="6"/>
  <c r="BP74" i="6"/>
  <c r="BQ74" i="6"/>
  <c r="BP78" i="6"/>
  <c r="BQ78" i="6"/>
  <c r="BQ82" i="6"/>
  <c r="BP82" i="6"/>
  <c r="BQ86" i="6"/>
  <c r="BP86" i="6"/>
  <c r="BQ90" i="6"/>
  <c r="BP90" i="6"/>
  <c r="AL97" i="6"/>
  <c r="AM97" i="6" s="1"/>
  <c r="AN97" i="6" s="1"/>
  <c r="BQ97" i="6"/>
  <c r="BP97" i="6"/>
  <c r="BP101" i="6"/>
  <c r="BQ101" i="6"/>
  <c r="BQ105" i="6"/>
  <c r="BP105" i="6"/>
  <c r="AS109" i="6"/>
  <c r="BP109" i="6"/>
  <c r="BQ109" i="6"/>
  <c r="BQ113" i="6"/>
  <c r="BP113" i="6"/>
  <c r="BP117" i="6"/>
  <c r="BQ117" i="6"/>
  <c r="BP121" i="6"/>
  <c r="BQ121" i="6"/>
  <c r="AQ124" i="6"/>
  <c r="BP124" i="6"/>
  <c r="BQ124" i="6"/>
  <c r="AR127" i="6"/>
  <c r="BP127" i="6"/>
  <c r="BQ127" i="6"/>
  <c r="AS131" i="6"/>
  <c r="BP131" i="6"/>
  <c r="BQ131" i="6"/>
  <c r="BP135" i="6"/>
  <c r="BQ135" i="6"/>
  <c r="BP138" i="6"/>
  <c r="BQ138" i="6"/>
  <c r="BQ142" i="6"/>
  <c r="BP142" i="6"/>
  <c r="BP146" i="6"/>
  <c r="BQ146" i="6"/>
  <c r="BP150" i="6"/>
  <c r="BQ150" i="6"/>
  <c r="BP154" i="6"/>
  <c r="BQ154" i="6"/>
  <c r="BP158" i="6"/>
  <c r="BQ158" i="6"/>
  <c r="BQ162" i="6"/>
  <c r="BP162" i="6"/>
  <c r="BP166" i="6"/>
  <c r="BQ166" i="6"/>
  <c r="BP170" i="6"/>
  <c r="BQ170" i="6"/>
  <c r="AR174" i="6"/>
  <c r="BQ174" i="6"/>
  <c r="BP174" i="6"/>
  <c r="BP178" i="6"/>
  <c r="BQ178" i="6"/>
  <c r="BP182" i="6"/>
  <c r="BQ182" i="6"/>
  <c r="BP186" i="6"/>
  <c r="BQ186" i="6"/>
  <c r="BP190" i="6"/>
  <c r="BQ190" i="6"/>
  <c r="BQ194" i="6"/>
  <c r="BP194" i="6"/>
  <c r="BP198" i="6"/>
  <c r="BQ198" i="6"/>
  <c r="BP202" i="6"/>
  <c r="BQ202" i="6"/>
  <c r="BP206" i="6"/>
  <c r="BQ206" i="6"/>
  <c r="BP210" i="6"/>
  <c r="BQ210" i="6"/>
  <c r="BP214" i="6"/>
  <c r="BQ214" i="6"/>
  <c r="BP218" i="6"/>
  <c r="BQ218" i="6"/>
  <c r="BP222" i="6"/>
  <c r="BQ222" i="6"/>
  <c r="BQ226" i="6"/>
  <c r="BP226" i="6"/>
  <c r="BP230" i="6"/>
  <c r="BQ230" i="6"/>
  <c r="BP234" i="6"/>
  <c r="BQ234" i="6"/>
  <c r="BP238" i="6"/>
  <c r="BQ238" i="6"/>
  <c r="BP242" i="6"/>
  <c r="BQ242" i="6"/>
  <c r="BP246" i="6"/>
  <c r="BQ246" i="6"/>
  <c r="BP250" i="6"/>
  <c r="BQ250" i="6"/>
  <c r="BP254" i="6"/>
  <c r="BQ254" i="6"/>
  <c r="BQ258" i="6"/>
  <c r="BP258" i="6"/>
  <c r="BP262" i="6"/>
  <c r="BQ262" i="6"/>
  <c r="BP263" i="6"/>
  <c r="BQ263" i="6"/>
  <c r="AR69" i="6"/>
  <c r="BP69" i="6"/>
  <c r="BQ69" i="6"/>
  <c r="AJ77" i="6"/>
  <c r="BP77" i="6"/>
  <c r="BQ77" i="6"/>
  <c r="AS85" i="6"/>
  <c r="BP85" i="6"/>
  <c r="BQ85" i="6"/>
  <c r="AJ93" i="6"/>
  <c r="BP93" i="6"/>
  <c r="BQ93" i="6"/>
  <c r="AR67" i="6"/>
  <c r="BP67" i="6"/>
  <c r="BQ67" i="6"/>
  <c r="S71" i="6"/>
  <c r="BP71" i="6"/>
  <c r="BQ71" i="6"/>
  <c r="AS75" i="6"/>
  <c r="BP75" i="6"/>
  <c r="BQ75" i="6"/>
  <c r="AJ79" i="6"/>
  <c r="BP79" i="6"/>
  <c r="BQ79" i="6"/>
  <c r="AS83" i="6"/>
  <c r="BP83" i="6"/>
  <c r="BQ83" i="6"/>
  <c r="AQ87" i="6"/>
  <c r="BP87" i="6"/>
  <c r="BQ87" i="6"/>
  <c r="AL91" i="6"/>
  <c r="AM91" i="6" s="1"/>
  <c r="AN91" i="6" s="1"/>
  <c r="BP91" i="6"/>
  <c r="BQ91" i="6"/>
  <c r="BP94" i="6"/>
  <c r="BQ94" i="6"/>
  <c r="BQ98" i="6"/>
  <c r="BP98" i="6"/>
  <c r="BQ102" i="6"/>
  <c r="BP102" i="6"/>
  <c r="BP106" i="6"/>
  <c r="BQ106" i="6"/>
  <c r="BP110" i="6"/>
  <c r="BQ110" i="6"/>
  <c r="BQ114" i="6"/>
  <c r="BP114" i="6"/>
  <c r="BQ118" i="6"/>
  <c r="BP118" i="6"/>
  <c r="AJ128" i="6"/>
  <c r="BP128" i="6"/>
  <c r="BQ128" i="6"/>
  <c r="BQ132" i="6"/>
  <c r="BP132" i="6"/>
  <c r="S139" i="6"/>
  <c r="BP139" i="6"/>
  <c r="BQ139" i="6"/>
  <c r="AL143" i="6"/>
  <c r="AM143" i="6" s="1"/>
  <c r="AN143" i="6" s="1"/>
  <c r="BP143" i="6"/>
  <c r="BQ143" i="6"/>
  <c r="BP147" i="6"/>
  <c r="BQ147" i="6"/>
  <c r="AR151" i="6"/>
  <c r="BP151" i="6"/>
  <c r="BQ151" i="6"/>
  <c r="BP155" i="6"/>
  <c r="BQ155" i="6"/>
  <c r="BP159" i="6"/>
  <c r="BQ159" i="6"/>
  <c r="BP163" i="6"/>
  <c r="BQ163" i="6"/>
  <c r="BP167" i="6"/>
  <c r="BQ167" i="6"/>
  <c r="AQ171" i="6"/>
  <c r="BP171" i="6"/>
  <c r="BQ171" i="6"/>
  <c r="BP175" i="6"/>
  <c r="BQ175" i="6"/>
  <c r="BP179" i="6"/>
  <c r="BQ179" i="6"/>
  <c r="BP183" i="6"/>
  <c r="BQ183" i="6"/>
  <c r="AL187" i="6"/>
  <c r="BP187" i="6"/>
  <c r="BQ187" i="6"/>
  <c r="BP191" i="6"/>
  <c r="BQ191" i="6"/>
  <c r="BP195" i="6"/>
  <c r="BQ195" i="6"/>
  <c r="BP199" i="6"/>
  <c r="BQ199" i="6"/>
  <c r="AL203" i="6"/>
  <c r="BP203" i="6"/>
  <c r="BQ203" i="6"/>
  <c r="BP207" i="6"/>
  <c r="BQ207" i="6"/>
  <c r="BP211" i="6"/>
  <c r="BQ211" i="6"/>
  <c r="BP215" i="6"/>
  <c r="BQ215" i="6"/>
  <c r="BP219" i="6"/>
  <c r="BQ219" i="6"/>
  <c r="BP223" i="6"/>
  <c r="BQ223" i="6"/>
  <c r="BP227" i="6"/>
  <c r="BQ227" i="6"/>
  <c r="BP231" i="6"/>
  <c r="BQ231" i="6"/>
  <c r="BP235" i="6"/>
  <c r="BQ235" i="6"/>
  <c r="BP239" i="6"/>
  <c r="BQ239" i="6"/>
  <c r="BP243" i="6"/>
  <c r="BQ243" i="6"/>
  <c r="BP247" i="6"/>
  <c r="BQ247" i="6"/>
  <c r="BP251" i="6"/>
  <c r="BQ251" i="6"/>
  <c r="BP255" i="6"/>
  <c r="BQ255" i="6"/>
  <c r="BP259" i="6"/>
  <c r="BQ259" i="6"/>
  <c r="BP68" i="6"/>
  <c r="BQ68" i="6"/>
  <c r="AS72" i="6"/>
  <c r="BP72" i="6"/>
  <c r="BQ72" i="6"/>
  <c r="BP76" i="6"/>
  <c r="BQ76" i="6"/>
  <c r="AL80" i="6"/>
  <c r="AM80" i="6" s="1"/>
  <c r="AN80" i="6" s="1"/>
  <c r="BP80" i="6"/>
  <c r="BQ80" i="6"/>
  <c r="BP84" i="6"/>
  <c r="BQ84" i="6"/>
  <c r="AR88" i="6"/>
  <c r="BP88" i="6"/>
  <c r="BQ88" i="6"/>
  <c r="BP92" i="6"/>
  <c r="BQ92" i="6"/>
  <c r="AQ95" i="6"/>
  <c r="BP95" i="6"/>
  <c r="BQ95" i="6"/>
  <c r="AS99" i="6"/>
  <c r="BP99" i="6"/>
  <c r="BQ99" i="6"/>
  <c r="S103" i="6"/>
  <c r="BP103" i="6"/>
  <c r="BQ103" i="6"/>
  <c r="AL107" i="6"/>
  <c r="AM107" i="6" s="1"/>
  <c r="AN107" i="6" s="1"/>
  <c r="BP107" i="6"/>
  <c r="BQ107" i="6"/>
  <c r="AR111" i="6"/>
  <c r="BP111" i="6"/>
  <c r="BQ111" i="6"/>
  <c r="BP115" i="6"/>
  <c r="BQ115" i="6"/>
  <c r="S119" i="6"/>
  <c r="BP119" i="6"/>
  <c r="BQ119" i="6"/>
  <c r="AL129" i="6"/>
  <c r="AM129" i="6" s="1"/>
  <c r="AN129" i="6" s="1"/>
  <c r="BP129" i="6"/>
  <c r="BQ129" i="6"/>
  <c r="BP133" i="6"/>
  <c r="BQ133" i="6"/>
  <c r="BP140" i="6"/>
  <c r="BQ140" i="6"/>
  <c r="BP144" i="6"/>
  <c r="BQ144" i="6"/>
  <c r="BQ148" i="6"/>
  <c r="BP148" i="6"/>
  <c r="BQ152" i="6"/>
  <c r="BP152" i="6"/>
  <c r="BP156" i="6"/>
  <c r="BQ156" i="6"/>
  <c r="BP160" i="6"/>
  <c r="BQ160" i="6"/>
  <c r="BQ164" i="6"/>
  <c r="BP164" i="6"/>
  <c r="AQ168" i="6"/>
  <c r="BQ168" i="6"/>
  <c r="BP168" i="6"/>
  <c r="BP172" i="6"/>
  <c r="BQ172" i="6"/>
  <c r="BP176" i="6"/>
  <c r="BQ176" i="6"/>
  <c r="AS180" i="6"/>
  <c r="BQ180" i="6"/>
  <c r="BP180" i="6"/>
  <c r="BP184" i="6"/>
  <c r="BQ184" i="6"/>
  <c r="BP188" i="6"/>
  <c r="BQ188" i="6"/>
  <c r="BP192" i="6"/>
  <c r="BQ192" i="6"/>
  <c r="BP196" i="6"/>
  <c r="BQ196" i="6"/>
  <c r="S200" i="6"/>
  <c r="BP200" i="6"/>
  <c r="BQ200" i="6"/>
  <c r="BP204" i="6"/>
  <c r="BQ204" i="6"/>
  <c r="BP208" i="6"/>
  <c r="BQ208" i="6"/>
  <c r="BP212" i="6"/>
  <c r="BQ212" i="6"/>
  <c r="AJ216" i="6"/>
  <c r="BP216" i="6"/>
  <c r="BQ216" i="6"/>
  <c r="AJ220" i="6"/>
  <c r="BP220" i="6"/>
  <c r="BQ220" i="6"/>
  <c r="BP224" i="6"/>
  <c r="BQ224" i="6"/>
  <c r="AL228" i="6"/>
  <c r="AM228" i="6" s="1"/>
  <c r="AN228" i="6" s="1"/>
  <c r="BP228" i="6"/>
  <c r="BQ228" i="6"/>
  <c r="BP232" i="6"/>
  <c r="BQ232" i="6"/>
  <c r="AQ236" i="6"/>
  <c r="BP236" i="6"/>
  <c r="BQ236" i="6"/>
  <c r="BP240" i="6"/>
  <c r="BQ240" i="6"/>
  <c r="AQ244" i="6"/>
  <c r="BP244" i="6"/>
  <c r="BQ244" i="6"/>
  <c r="AS248" i="6"/>
  <c r="BP248" i="6"/>
  <c r="BQ248" i="6"/>
  <c r="BP252" i="6"/>
  <c r="BQ252" i="6"/>
  <c r="BP256" i="6"/>
  <c r="BQ256" i="6"/>
  <c r="BP260" i="6"/>
  <c r="BQ260" i="6"/>
  <c r="BP264" i="6"/>
  <c r="BQ264" i="6"/>
  <c r="AK255" i="6"/>
  <c r="AS69" i="6"/>
  <c r="AS64" i="6"/>
  <c r="BQ64" i="6"/>
  <c r="S106" i="6"/>
  <c r="AS106" i="6"/>
  <c r="AR106" i="6"/>
  <c r="AJ119" i="6"/>
  <c r="AL131" i="6"/>
  <c r="AM131" i="6" s="1"/>
  <c r="AN131" i="6" s="1"/>
  <c r="AS91" i="6"/>
  <c r="AR122" i="6"/>
  <c r="S64" i="6"/>
  <c r="AQ111" i="6"/>
  <c r="AS122" i="6"/>
  <c r="AL151" i="6"/>
  <c r="AM151" i="6" s="1"/>
  <c r="AN151" i="6" s="1"/>
  <c r="AJ64" i="6"/>
  <c r="S75" i="6"/>
  <c r="AQ127" i="6"/>
  <c r="AS168" i="6"/>
  <c r="AR114" i="6"/>
  <c r="AJ114" i="6"/>
  <c r="S114" i="6"/>
  <c r="AJ96" i="6"/>
  <c r="AS96" i="6"/>
  <c r="AR96" i="6"/>
  <c r="AJ117" i="6"/>
  <c r="AS117" i="6"/>
  <c r="AR79" i="6"/>
  <c r="AL72" i="6"/>
  <c r="AM72" i="6" s="1"/>
  <c r="AN72" i="6" s="1"/>
  <c r="AL77" i="6"/>
  <c r="AM77" i="6" s="1"/>
  <c r="AN77" i="6" s="1"/>
  <c r="AJ88" i="6"/>
  <c r="AL93" i="6"/>
  <c r="AM93" i="6" s="1"/>
  <c r="AN93" i="6" s="1"/>
  <c r="AL99" i="6"/>
  <c r="AM99" i="6" s="1"/>
  <c r="AN99" i="6" s="1"/>
  <c r="AL104" i="6"/>
  <c r="AM104" i="6" s="1"/>
  <c r="AN104" i="6" s="1"/>
  <c r="AL109" i="6"/>
  <c r="AM109" i="6" s="1"/>
  <c r="AN109" i="6" s="1"/>
  <c r="AS112" i="6"/>
  <c r="AL120" i="6"/>
  <c r="AM120" i="6" s="1"/>
  <c r="AN120" i="6" s="1"/>
  <c r="AL125" i="6"/>
  <c r="AM125" i="6" s="1"/>
  <c r="AN125" i="6" s="1"/>
  <c r="AS128" i="6"/>
  <c r="AJ139" i="6"/>
  <c r="AL88" i="6"/>
  <c r="AM88" i="6" s="1"/>
  <c r="AN88" i="6" s="1"/>
  <c r="AQ64" i="6"/>
  <c r="AL67" i="6"/>
  <c r="AM67" i="6" s="1"/>
  <c r="AN67" i="6" s="1"/>
  <c r="AJ72" i="6"/>
  <c r="S87" i="6"/>
  <c r="AJ104" i="6"/>
  <c r="AJ109" i="6"/>
  <c r="AR112" i="6"/>
  <c r="AT112" i="6" s="1"/>
  <c r="AJ120" i="6"/>
  <c r="AJ125" i="6"/>
  <c r="AR128" i="6"/>
  <c r="AT128" i="6" s="1"/>
  <c r="AR82" i="6"/>
  <c r="S82" i="6"/>
  <c r="AQ82" i="6"/>
  <c r="AL82" i="6"/>
  <c r="AM82" i="6" s="1"/>
  <c r="AN82" i="6" s="1"/>
  <c r="AS82" i="6"/>
  <c r="AJ82" i="6"/>
  <c r="AL92" i="6"/>
  <c r="AM92" i="6" s="1"/>
  <c r="AN92" i="6" s="1"/>
  <c r="AS92" i="6"/>
  <c r="AJ92" i="6"/>
  <c r="AR92" i="6"/>
  <c r="AQ92" i="6"/>
  <c r="S92" i="6"/>
  <c r="AS110" i="6"/>
  <c r="AL110" i="6"/>
  <c r="AM110" i="6" s="1"/>
  <c r="AN110" i="6" s="1"/>
  <c r="AR110" i="6"/>
  <c r="AJ110" i="6"/>
  <c r="S110" i="6"/>
  <c r="AQ110" i="6"/>
  <c r="AS126" i="6"/>
  <c r="AL126" i="6"/>
  <c r="AM126" i="6" s="1"/>
  <c r="AN126" i="6" s="1"/>
  <c r="AR126" i="6"/>
  <c r="AJ126" i="6"/>
  <c r="S126" i="6"/>
  <c r="AQ126" i="6"/>
  <c r="AQ130" i="6"/>
  <c r="AL130" i="6"/>
  <c r="AM130" i="6" s="1"/>
  <c r="AN130" i="6" s="1"/>
  <c r="AS130" i="6"/>
  <c r="AJ130" i="6"/>
  <c r="AR130" i="6"/>
  <c r="S130" i="6"/>
  <c r="AR140" i="6"/>
  <c r="S140" i="6"/>
  <c r="AQ140" i="6"/>
  <c r="AS140" i="6"/>
  <c r="AL140" i="6"/>
  <c r="AM140" i="6" s="1"/>
  <c r="AN140" i="6" s="1"/>
  <c r="AJ140" i="6"/>
  <c r="AL194" i="6"/>
  <c r="AM194" i="6" s="1"/>
  <c r="AN194" i="6" s="1"/>
  <c r="AJ194" i="6"/>
  <c r="AR194" i="6"/>
  <c r="AS194" i="6"/>
  <c r="AQ194" i="6"/>
  <c r="S194" i="6"/>
  <c r="AS105" i="6"/>
  <c r="AJ105" i="6"/>
  <c r="AR105" i="6"/>
  <c r="S105" i="6"/>
  <c r="AQ105" i="6"/>
  <c r="AL105" i="6"/>
  <c r="AM105" i="6" s="1"/>
  <c r="AN105" i="6" s="1"/>
  <c r="AS121" i="6"/>
  <c r="AJ121" i="6"/>
  <c r="AR121" i="6"/>
  <c r="S121" i="6"/>
  <c r="AL121" i="6"/>
  <c r="AM121" i="6" s="1"/>
  <c r="AN121" i="6" s="1"/>
  <c r="AQ121" i="6"/>
  <c r="AS170" i="6"/>
  <c r="AJ170" i="6"/>
  <c r="AR170" i="6"/>
  <c r="AL170" i="6"/>
  <c r="AM170" i="6" s="1"/>
  <c r="AN170" i="6" s="1"/>
  <c r="AQ170" i="6"/>
  <c r="S170" i="6"/>
  <c r="AS188" i="6"/>
  <c r="AJ188" i="6"/>
  <c r="AQ188" i="6"/>
  <c r="S188" i="6"/>
  <c r="AL188" i="6"/>
  <c r="AM188" i="6" s="1"/>
  <c r="AN188" i="6" s="1"/>
  <c r="AR188" i="6"/>
  <c r="S202" i="6"/>
  <c r="AR202" i="6"/>
  <c r="AJ202" i="6"/>
  <c r="AQ202" i="6"/>
  <c r="AL202" i="6"/>
  <c r="AM202" i="6" s="1"/>
  <c r="AN202" i="6" s="1"/>
  <c r="AS202" i="6"/>
  <c r="AS224" i="6"/>
  <c r="AJ224" i="6"/>
  <c r="AR224" i="6"/>
  <c r="S224" i="6"/>
  <c r="AQ224" i="6"/>
  <c r="AL224" i="6"/>
  <c r="AM224" i="6" s="1"/>
  <c r="AN224" i="6" s="1"/>
  <c r="AS264" i="6"/>
  <c r="AJ264" i="6"/>
  <c r="S264" i="6"/>
  <c r="AR264" i="6"/>
  <c r="AQ264" i="6"/>
  <c r="AL264" i="6"/>
  <c r="AM264" i="6" s="1"/>
  <c r="AN264" i="6" s="1"/>
  <c r="AS113" i="6"/>
  <c r="AJ113" i="6"/>
  <c r="AR113" i="6"/>
  <c r="S113" i="6"/>
  <c r="AQ113" i="6"/>
  <c r="AL113" i="6"/>
  <c r="AM113" i="6" s="1"/>
  <c r="AN113" i="6" s="1"/>
  <c r="AS232" i="6"/>
  <c r="AR232" i="6"/>
  <c r="S232" i="6"/>
  <c r="AJ232" i="6"/>
  <c r="AQ232" i="6"/>
  <c r="AL232" i="6"/>
  <c r="AM232" i="6" s="1"/>
  <c r="AN232" i="6" s="1"/>
  <c r="AS256" i="6"/>
  <c r="AJ256" i="6"/>
  <c r="AQ256" i="6"/>
  <c r="AR256" i="6"/>
  <c r="AL256" i="6"/>
  <c r="AM256" i="6" s="1"/>
  <c r="AN256" i="6" s="1"/>
  <c r="S256" i="6"/>
  <c r="AQ66" i="6"/>
  <c r="AL66" i="6"/>
  <c r="AM66" i="6" s="1"/>
  <c r="AN66" i="6" s="1"/>
  <c r="AS66" i="6"/>
  <c r="AJ66" i="6"/>
  <c r="S66" i="6"/>
  <c r="AR66" i="6"/>
  <c r="AL76" i="6"/>
  <c r="AM76" i="6" s="1"/>
  <c r="AN76" i="6" s="1"/>
  <c r="AS76" i="6"/>
  <c r="AJ76" i="6"/>
  <c r="AR76" i="6"/>
  <c r="AQ76" i="6"/>
  <c r="S76" i="6"/>
  <c r="AQ98" i="6"/>
  <c r="AL98" i="6"/>
  <c r="AM98" i="6" s="1"/>
  <c r="AN98" i="6" s="1"/>
  <c r="AS98" i="6"/>
  <c r="AJ98" i="6"/>
  <c r="S98" i="6"/>
  <c r="AR98" i="6"/>
  <c r="AR146" i="6"/>
  <c r="AJ146" i="6"/>
  <c r="AL146" i="6"/>
  <c r="AM146" i="6" s="1"/>
  <c r="AN146" i="6" s="1"/>
  <c r="S146" i="6"/>
  <c r="AS146" i="6"/>
  <c r="AQ146" i="6"/>
  <c r="AS156" i="6"/>
  <c r="AJ156" i="6"/>
  <c r="AR156" i="6"/>
  <c r="S156" i="6"/>
  <c r="AQ156" i="6"/>
  <c r="AL156" i="6"/>
  <c r="AM156" i="6" s="1"/>
  <c r="AN156" i="6" s="1"/>
  <c r="AQ162" i="6"/>
  <c r="AR162" i="6"/>
  <c r="AL162" i="6"/>
  <c r="AM162" i="6" s="1"/>
  <c r="AN162" i="6" s="1"/>
  <c r="AJ162" i="6"/>
  <c r="S162" i="6"/>
  <c r="AS162" i="6"/>
  <c r="AS68" i="6"/>
  <c r="AJ68" i="6"/>
  <c r="AR68" i="6"/>
  <c r="S68" i="6"/>
  <c r="AQ68" i="6"/>
  <c r="AL68" i="6"/>
  <c r="AM68" i="6" s="1"/>
  <c r="AN68" i="6" s="1"/>
  <c r="AR74" i="6"/>
  <c r="S74" i="6"/>
  <c r="AQ74" i="6"/>
  <c r="AL74" i="6"/>
  <c r="AM74" i="6" s="1"/>
  <c r="AN74" i="6" s="1"/>
  <c r="AS74" i="6"/>
  <c r="AJ74" i="6"/>
  <c r="AL84" i="6"/>
  <c r="AM84" i="6" s="1"/>
  <c r="AN84" i="6" s="1"/>
  <c r="AS84" i="6"/>
  <c r="AJ84" i="6"/>
  <c r="S84" i="6"/>
  <c r="AR84" i="6"/>
  <c r="AQ84" i="6"/>
  <c r="AQ90" i="6"/>
  <c r="AL90" i="6"/>
  <c r="AM90" i="6" s="1"/>
  <c r="AN90" i="6" s="1"/>
  <c r="AJ90" i="6"/>
  <c r="AR90" i="6"/>
  <c r="S90" i="6"/>
  <c r="AS90" i="6"/>
  <c r="AL100" i="6"/>
  <c r="AM100" i="6" s="1"/>
  <c r="AN100" i="6" s="1"/>
  <c r="AS100" i="6"/>
  <c r="AJ100" i="6"/>
  <c r="S100" i="6"/>
  <c r="AR100" i="6"/>
  <c r="AQ100" i="6"/>
  <c r="AS118" i="6"/>
  <c r="AL118" i="6"/>
  <c r="AM118" i="6" s="1"/>
  <c r="AN118" i="6" s="1"/>
  <c r="AR118" i="6"/>
  <c r="AJ118" i="6"/>
  <c r="AQ118" i="6"/>
  <c r="S118" i="6"/>
  <c r="AL132" i="6"/>
  <c r="AM132" i="6" s="1"/>
  <c r="AN132" i="6" s="1"/>
  <c r="AS132" i="6"/>
  <c r="AJ132" i="6"/>
  <c r="S132" i="6"/>
  <c r="AQ132" i="6"/>
  <c r="AR132" i="6"/>
  <c r="AT132" i="6" s="1"/>
  <c r="AS138" i="6"/>
  <c r="AJ138" i="6"/>
  <c r="AR138" i="6"/>
  <c r="S138" i="6"/>
  <c r="AQ138" i="6"/>
  <c r="AL138" i="6"/>
  <c r="AM138" i="6" s="1"/>
  <c r="AN138" i="6" s="1"/>
  <c r="AQ148" i="6"/>
  <c r="S148" i="6"/>
  <c r="AS148" i="6"/>
  <c r="AJ148" i="6"/>
  <c r="AR148" i="6"/>
  <c r="AL148" i="6"/>
  <c r="AM148" i="6" s="1"/>
  <c r="AN148" i="6" s="1"/>
  <c r="AQ154" i="6"/>
  <c r="S154" i="6"/>
  <c r="AL154" i="6"/>
  <c r="AM154" i="6" s="1"/>
  <c r="AN154" i="6" s="1"/>
  <c r="AJ154" i="6"/>
  <c r="AS154" i="6"/>
  <c r="AR154" i="6"/>
  <c r="AR164" i="6"/>
  <c r="AJ164" i="6"/>
  <c r="AQ164" i="6"/>
  <c r="S164" i="6"/>
  <c r="AS164" i="6"/>
  <c r="AL164" i="6"/>
  <c r="AM164" i="6" s="1"/>
  <c r="AN164" i="6" s="1"/>
  <c r="AS196" i="6"/>
  <c r="AJ196" i="6"/>
  <c r="AR196" i="6"/>
  <c r="AL196" i="6"/>
  <c r="AM196" i="6" s="1"/>
  <c r="AN196" i="6" s="1"/>
  <c r="AQ196" i="6"/>
  <c r="S196" i="6"/>
  <c r="AS70" i="6"/>
  <c r="AJ70" i="6"/>
  <c r="AR70" i="6"/>
  <c r="S70" i="6"/>
  <c r="AL78" i="6"/>
  <c r="AM78" i="6" s="1"/>
  <c r="AN78" i="6" s="1"/>
  <c r="AS78" i="6"/>
  <c r="AJ78" i="6"/>
  <c r="AS86" i="6"/>
  <c r="AL86" i="6"/>
  <c r="AM86" i="6" s="1"/>
  <c r="AN86" i="6" s="1"/>
  <c r="AR86" i="6"/>
  <c r="AJ86" i="6"/>
  <c r="AS94" i="6"/>
  <c r="AL94" i="6"/>
  <c r="AM94" i="6" s="1"/>
  <c r="AN94" i="6" s="1"/>
  <c r="AR94" i="6"/>
  <c r="AJ94" i="6"/>
  <c r="AS102" i="6"/>
  <c r="AL102" i="6"/>
  <c r="AM102" i="6" s="1"/>
  <c r="AN102" i="6" s="1"/>
  <c r="AR102" i="6"/>
  <c r="AJ102" i="6"/>
  <c r="AR115" i="6"/>
  <c r="AJ115" i="6"/>
  <c r="AQ115" i="6"/>
  <c r="S115" i="6"/>
  <c r="AR123" i="6"/>
  <c r="AJ123" i="6"/>
  <c r="AQ123" i="6"/>
  <c r="S123" i="6"/>
  <c r="AQ134" i="6"/>
  <c r="S134" i="6"/>
  <c r="AS134" i="6"/>
  <c r="AR134" i="6"/>
  <c r="AL142" i="6"/>
  <c r="AM142" i="6" s="1"/>
  <c r="AN142" i="6" s="1"/>
  <c r="AS142" i="6"/>
  <c r="AJ142" i="6"/>
  <c r="AR142" i="6"/>
  <c r="AQ142" i="6"/>
  <c r="AL153" i="6"/>
  <c r="AM153" i="6" s="1"/>
  <c r="AN153" i="6" s="1"/>
  <c r="AR153" i="6"/>
  <c r="AQ153" i="6"/>
  <c r="AS153" i="6"/>
  <c r="AR158" i="6"/>
  <c r="AJ158" i="6"/>
  <c r="AL158" i="6"/>
  <c r="AM158" i="6" s="1"/>
  <c r="AN158" i="6" s="1"/>
  <c r="AS158" i="6"/>
  <c r="AQ158" i="6"/>
  <c r="AQ166" i="6"/>
  <c r="S166" i="6"/>
  <c r="AL166" i="6"/>
  <c r="AM166" i="6" s="1"/>
  <c r="AN166" i="6" s="1"/>
  <c r="AJ166" i="6"/>
  <c r="AS166" i="6"/>
  <c r="AL175" i="6"/>
  <c r="AM175" i="6" s="1"/>
  <c r="AN175" i="6" s="1"/>
  <c r="AR175" i="6"/>
  <c r="S175" i="6"/>
  <c r="AS175" i="6"/>
  <c r="AQ175" i="6"/>
  <c r="AQ178" i="6"/>
  <c r="AS178" i="6"/>
  <c r="AJ178" i="6"/>
  <c r="AR178" i="6"/>
  <c r="AS184" i="6"/>
  <c r="AJ184" i="6"/>
  <c r="AR184" i="6"/>
  <c r="AL184" i="6"/>
  <c r="AM184" i="6" s="1"/>
  <c r="AN184" i="6" s="1"/>
  <c r="AR198" i="6"/>
  <c r="S198" i="6"/>
  <c r="AL198" i="6"/>
  <c r="AM198" i="6" s="1"/>
  <c r="AN198" i="6" s="1"/>
  <c r="AS198" i="6"/>
  <c r="AJ198" i="6"/>
  <c r="AQ198" i="6"/>
  <c r="AQ204" i="6"/>
  <c r="AL204" i="6"/>
  <c r="AM204" i="6" s="1"/>
  <c r="AN204" i="6" s="1"/>
  <c r="AR204" i="6"/>
  <c r="S204" i="6"/>
  <c r="AJ204" i="6"/>
  <c r="AS204" i="6"/>
  <c r="AS207" i="6"/>
  <c r="AQ207" i="6"/>
  <c r="AJ207" i="6"/>
  <c r="AR207" i="6"/>
  <c r="AS211" i="6"/>
  <c r="AL211" i="6"/>
  <c r="AM211" i="6" s="1"/>
  <c r="AN211" i="6" s="1"/>
  <c r="AQ211" i="6"/>
  <c r="AJ211" i="6"/>
  <c r="AR211" i="6"/>
  <c r="AT211" i="6" s="1"/>
  <c r="AR214" i="6"/>
  <c r="AJ214" i="6"/>
  <c r="AL214" i="6"/>
  <c r="AM214" i="6" s="1"/>
  <c r="AN214" i="6" s="1"/>
  <c r="S214" i="6"/>
  <c r="AS214" i="6"/>
  <c r="AQ214" i="6"/>
  <c r="AS234" i="6"/>
  <c r="AJ234" i="6"/>
  <c r="S234" i="6"/>
  <c r="AL234" i="6"/>
  <c r="AM234" i="6" s="1"/>
  <c r="AN234" i="6" s="1"/>
  <c r="AR234" i="6"/>
  <c r="AQ234" i="6"/>
  <c r="AS240" i="6"/>
  <c r="AR240" i="6"/>
  <c r="AJ240" i="6"/>
  <c r="S240" i="6"/>
  <c r="AL240" i="6"/>
  <c r="AM240" i="6" s="1"/>
  <c r="AN240" i="6" s="1"/>
  <c r="AQ240" i="6"/>
  <c r="AQ78" i="6"/>
  <c r="S81" i="6"/>
  <c r="AS123" i="6"/>
  <c r="AS71" i="6"/>
  <c r="AL71" i="6"/>
  <c r="AM71" i="6" s="1"/>
  <c r="AN71" i="6" s="1"/>
  <c r="AS95" i="6"/>
  <c r="AL95" i="6"/>
  <c r="AM95" i="6" s="1"/>
  <c r="AN95" i="6" s="1"/>
  <c r="AS103" i="6"/>
  <c r="AL103" i="6"/>
  <c r="AM103" i="6" s="1"/>
  <c r="AN103" i="6" s="1"/>
  <c r="AL116" i="6"/>
  <c r="AM116" i="6" s="1"/>
  <c r="AN116" i="6" s="1"/>
  <c r="AS116" i="6"/>
  <c r="AJ116" i="6"/>
  <c r="AR135" i="6"/>
  <c r="AJ135" i="6"/>
  <c r="AQ135" i="6"/>
  <c r="S135" i="6"/>
  <c r="AS135" i="6"/>
  <c r="AL159" i="6"/>
  <c r="AM159" i="6" s="1"/>
  <c r="AN159" i="6" s="1"/>
  <c r="AJ159" i="6"/>
  <c r="AS159" i="6"/>
  <c r="S159" i="6"/>
  <c r="AR176" i="6"/>
  <c r="S176" i="6"/>
  <c r="AJ176" i="6"/>
  <c r="AQ176" i="6"/>
  <c r="AS176" i="6"/>
  <c r="AL176" i="6"/>
  <c r="AM176" i="6" s="1"/>
  <c r="AN176" i="6" s="1"/>
  <c r="AS190" i="6"/>
  <c r="AJ190" i="6"/>
  <c r="AL190" i="6"/>
  <c r="AM190" i="6" s="1"/>
  <c r="AN190" i="6" s="1"/>
  <c r="AR190" i="6"/>
  <c r="S190" i="6"/>
  <c r="AR235" i="6"/>
  <c r="S235" i="6"/>
  <c r="AJ235" i="6"/>
  <c r="AL235" i="6"/>
  <c r="AM235" i="6" s="1"/>
  <c r="AN235" i="6" s="1"/>
  <c r="AS235" i="6"/>
  <c r="AQ235" i="6"/>
  <c r="AR95" i="6"/>
  <c r="S108" i="6"/>
  <c r="S124" i="6"/>
  <c r="AL134" i="6"/>
  <c r="AM134" i="6" s="1"/>
  <c r="AN134" i="6" s="1"/>
  <c r="S142" i="6"/>
  <c r="S158" i="6"/>
  <c r="AJ175" i="6"/>
  <c r="AL207" i="6"/>
  <c r="AM207" i="6" s="1"/>
  <c r="AN207" i="6" s="1"/>
  <c r="AL64" i="6"/>
  <c r="AM64" i="6" s="1"/>
  <c r="AN64" i="6" s="1"/>
  <c r="AR64" i="6"/>
  <c r="AQ69" i="6"/>
  <c r="AL69" i="6"/>
  <c r="AM69" i="6" s="1"/>
  <c r="AN69" i="6" s="1"/>
  <c r="AR77" i="6"/>
  <c r="S77" i="6"/>
  <c r="AQ77" i="6"/>
  <c r="AR85" i="6"/>
  <c r="S85" i="6"/>
  <c r="AQ85" i="6"/>
  <c r="AR93" i="6"/>
  <c r="S93" i="6"/>
  <c r="AQ93" i="6"/>
  <c r="AR101" i="6"/>
  <c r="AT101" i="6" s="1"/>
  <c r="S101" i="6"/>
  <c r="AQ101" i="6"/>
  <c r="AS111" i="6"/>
  <c r="AL111" i="6"/>
  <c r="AM111" i="6" s="1"/>
  <c r="AN111" i="6" s="1"/>
  <c r="AS119" i="6"/>
  <c r="AL119" i="6"/>
  <c r="AM119" i="6" s="1"/>
  <c r="AN119" i="6" s="1"/>
  <c r="AS127" i="6"/>
  <c r="AL127" i="6"/>
  <c r="AM127" i="6" s="1"/>
  <c r="AN127" i="6" s="1"/>
  <c r="AS133" i="6"/>
  <c r="AR133" i="6"/>
  <c r="S133" i="6"/>
  <c r="AQ133" i="6"/>
  <c r="AS141" i="6"/>
  <c r="AJ141" i="6"/>
  <c r="AQ141" i="6"/>
  <c r="AL141" i="6"/>
  <c r="AM141" i="6" s="1"/>
  <c r="AN141" i="6" s="1"/>
  <c r="S141" i="6"/>
  <c r="AR149" i="6"/>
  <c r="AJ149" i="6"/>
  <c r="AQ149" i="6"/>
  <c r="AL149" i="6"/>
  <c r="AM149" i="6" s="1"/>
  <c r="AN149" i="6" s="1"/>
  <c r="S149" i="6"/>
  <c r="AQ157" i="6"/>
  <c r="S157" i="6"/>
  <c r="AR157" i="6"/>
  <c r="AL157" i="6"/>
  <c r="AM157" i="6" s="1"/>
  <c r="AN157" i="6" s="1"/>
  <c r="AJ157" i="6"/>
  <c r="AL165" i="6"/>
  <c r="AM165" i="6" s="1"/>
  <c r="AN165" i="6" s="1"/>
  <c r="AQ165" i="6"/>
  <c r="S165" i="6"/>
  <c r="AS165" i="6"/>
  <c r="AR165" i="6"/>
  <c r="AJ165" i="6"/>
  <c r="AL168" i="6"/>
  <c r="AM168" i="6" s="1"/>
  <c r="AN168" i="6" s="1"/>
  <c r="AR168" i="6"/>
  <c r="AJ168" i="6"/>
  <c r="S168" i="6"/>
  <c r="AS177" i="6"/>
  <c r="AL177" i="6"/>
  <c r="AM177" i="6" s="1"/>
  <c r="AN177" i="6" s="1"/>
  <c r="AR177" i="6"/>
  <c r="S177" i="6"/>
  <c r="AQ177" i="6"/>
  <c r="AJ177" i="6"/>
  <c r="AL182" i="6"/>
  <c r="AM182" i="6" s="1"/>
  <c r="AN182" i="6" s="1"/>
  <c r="AR182" i="6"/>
  <c r="S182" i="6"/>
  <c r="AJ182" i="6"/>
  <c r="AS182" i="6"/>
  <c r="AQ182" i="6"/>
  <c r="AS191" i="6"/>
  <c r="AR191" i="6"/>
  <c r="AJ191" i="6"/>
  <c r="AQ191" i="6"/>
  <c r="AL191" i="6"/>
  <c r="AM191" i="6" s="1"/>
  <c r="AN191" i="6" s="1"/>
  <c r="AQ197" i="6"/>
  <c r="AS197" i="6"/>
  <c r="AJ197" i="6"/>
  <c r="AR197" i="6"/>
  <c r="AS200" i="6"/>
  <c r="AL200" i="6"/>
  <c r="AM200" i="6" s="1"/>
  <c r="AN200" i="6" s="1"/>
  <c r="AQ200" i="6"/>
  <c r="AJ200" i="6"/>
  <c r="AR200" i="6"/>
  <c r="AQ218" i="6"/>
  <c r="AR218" i="6"/>
  <c r="AL218" i="6"/>
  <c r="AM218" i="6" s="1"/>
  <c r="AN218" i="6" s="1"/>
  <c r="AS218" i="6"/>
  <c r="AJ218" i="6"/>
  <c r="S218" i="6"/>
  <c r="AS221" i="6"/>
  <c r="AQ221" i="6"/>
  <c r="S221" i="6"/>
  <c r="AR221" i="6"/>
  <c r="AL221" i="6"/>
  <c r="AM221" i="6" s="1"/>
  <c r="AN221" i="6" s="1"/>
  <c r="AJ221" i="6"/>
  <c r="AS227" i="6"/>
  <c r="AL227" i="6"/>
  <c r="AM227" i="6" s="1"/>
  <c r="AN227" i="6" s="1"/>
  <c r="AJ227" i="6"/>
  <c r="AR227" i="6"/>
  <c r="S227" i="6"/>
  <c r="AQ227" i="6"/>
  <c r="AQ230" i="6"/>
  <c r="S230" i="6"/>
  <c r="AS230" i="6"/>
  <c r="AJ230" i="6"/>
  <c r="AR230" i="6"/>
  <c r="AL230" i="6"/>
  <c r="AM230" i="6" s="1"/>
  <c r="AN230" i="6" s="1"/>
  <c r="AL250" i="6"/>
  <c r="AM250" i="6" s="1"/>
  <c r="AN250" i="6" s="1"/>
  <c r="AJ250" i="6"/>
  <c r="AQ250" i="6"/>
  <c r="AR250" i="6"/>
  <c r="S250" i="6"/>
  <c r="AS250" i="6"/>
  <c r="AS253" i="6"/>
  <c r="AL253" i="6"/>
  <c r="AM253" i="6" s="1"/>
  <c r="AN253" i="6" s="1"/>
  <c r="AQ253" i="6"/>
  <c r="AR253" i="6"/>
  <c r="AJ253" i="6"/>
  <c r="S253" i="6"/>
  <c r="AQ259" i="6"/>
  <c r="AL259" i="6"/>
  <c r="AM259" i="6" s="1"/>
  <c r="AN259" i="6" s="1"/>
  <c r="AR259" i="6"/>
  <c r="AS259" i="6"/>
  <c r="AJ259" i="6"/>
  <c r="S259" i="6"/>
  <c r="AS262" i="6"/>
  <c r="AQ262" i="6"/>
  <c r="AR262" i="6"/>
  <c r="S262" i="6"/>
  <c r="AL262" i="6"/>
  <c r="AM262" i="6" s="1"/>
  <c r="AN262" i="6" s="1"/>
  <c r="AJ262" i="6"/>
  <c r="S69" i="6"/>
  <c r="AL70" i="6"/>
  <c r="AM70" i="6" s="1"/>
  <c r="AN70" i="6" s="1"/>
  <c r="AQ71" i="6"/>
  <c r="AS77" i="6"/>
  <c r="AJ85" i="6"/>
  <c r="AS93" i="6"/>
  <c r="S95" i="6"/>
  <c r="AJ101" i="6"/>
  <c r="AQ103" i="6"/>
  <c r="S111" i="6"/>
  <c r="AS115" i="6"/>
  <c r="AQ119" i="6"/>
  <c r="AL123" i="6"/>
  <c r="AM123" i="6" s="1"/>
  <c r="AN123" i="6" s="1"/>
  <c r="S127" i="6"/>
  <c r="AJ133" i="6"/>
  <c r="AL135" i="6"/>
  <c r="AM135" i="6" s="1"/>
  <c r="AN135" i="6" s="1"/>
  <c r="AS149" i="6"/>
  <c r="S153" i="6"/>
  <c r="AQ159" i="6"/>
  <c r="S178" i="6"/>
  <c r="S184" i="6"/>
  <c r="AQ190" i="6"/>
  <c r="S197" i="6"/>
  <c r="S211" i="6"/>
  <c r="AS65" i="6"/>
  <c r="AJ65" i="6"/>
  <c r="AR65" i="6"/>
  <c r="S65" i="6"/>
  <c r="AL73" i="6"/>
  <c r="AM73" i="6" s="1"/>
  <c r="AN73" i="6" s="1"/>
  <c r="AS73" i="6"/>
  <c r="AJ73" i="6"/>
  <c r="AS81" i="6"/>
  <c r="AL81" i="6"/>
  <c r="AM81" i="6" s="1"/>
  <c r="AN81" i="6" s="1"/>
  <c r="AS89" i="6"/>
  <c r="AJ89" i="6"/>
  <c r="AR89" i="6"/>
  <c r="S89" i="6"/>
  <c r="AS97" i="6"/>
  <c r="AJ97" i="6"/>
  <c r="AR97" i="6"/>
  <c r="S97" i="6"/>
  <c r="AR107" i="6"/>
  <c r="AJ107" i="6"/>
  <c r="AQ107" i="6"/>
  <c r="S107" i="6"/>
  <c r="AS129" i="6"/>
  <c r="AJ129" i="6"/>
  <c r="AR129" i="6"/>
  <c r="S129" i="6"/>
  <c r="AQ137" i="6"/>
  <c r="AL137" i="6"/>
  <c r="AM137" i="6" s="1"/>
  <c r="AN137" i="6" s="1"/>
  <c r="AJ137" i="6"/>
  <c r="S137" i="6"/>
  <c r="AQ145" i="6"/>
  <c r="AR145" i="6"/>
  <c r="AL145" i="6"/>
  <c r="AM145" i="6" s="1"/>
  <c r="AN145" i="6" s="1"/>
  <c r="AS145" i="6"/>
  <c r="AS150" i="6"/>
  <c r="AL150" i="6"/>
  <c r="AM150" i="6" s="1"/>
  <c r="AN150" i="6" s="1"/>
  <c r="AJ150" i="6"/>
  <c r="AR150" i="6"/>
  <c r="AQ150" i="6"/>
  <c r="AS161" i="6"/>
  <c r="AJ161" i="6"/>
  <c r="AR161" i="6"/>
  <c r="AQ161" i="6"/>
  <c r="AS172" i="6"/>
  <c r="AJ172" i="6"/>
  <c r="AQ172" i="6"/>
  <c r="AR172" i="6"/>
  <c r="AL172" i="6"/>
  <c r="AM172" i="6" s="1"/>
  <c r="AN172" i="6" s="1"/>
  <c r="AS181" i="6"/>
  <c r="AJ181" i="6"/>
  <c r="AQ181" i="6"/>
  <c r="S181" i="6"/>
  <c r="AR181" i="6"/>
  <c r="AR193" i="6"/>
  <c r="S193" i="6"/>
  <c r="AL193" i="6"/>
  <c r="AM193" i="6" s="1"/>
  <c r="AN193" i="6" s="1"/>
  <c r="AS193" i="6"/>
  <c r="AJ193" i="6"/>
  <c r="AR237" i="6"/>
  <c r="S237" i="6"/>
  <c r="AJ237" i="6"/>
  <c r="AL237" i="6"/>
  <c r="AM237" i="6" s="1"/>
  <c r="AN237" i="6" s="1"/>
  <c r="AS237" i="6"/>
  <c r="AQ237" i="6"/>
  <c r="AS243" i="6"/>
  <c r="AL243" i="6"/>
  <c r="AM243" i="6" s="1"/>
  <c r="AN243" i="6" s="1"/>
  <c r="AJ243" i="6"/>
  <c r="S243" i="6"/>
  <c r="AR243" i="6"/>
  <c r="AQ243" i="6"/>
  <c r="AS246" i="6"/>
  <c r="AJ246" i="6"/>
  <c r="AL246" i="6"/>
  <c r="AM246" i="6" s="1"/>
  <c r="AN246" i="6" s="1"/>
  <c r="S246" i="6"/>
  <c r="AQ246" i="6"/>
  <c r="AR246" i="6"/>
  <c r="AQ73" i="6"/>
  <c r="AL89" i="6"/>
  <c r="AM89" i="6" s="1"/>
  <c r="AN89" i="6" s="1"/>
  <c r="AS107" i="6"/>
  <c r="AL115" i="6"/>
  <c r="AM115" i="6" s="1"/>
  <c r="AN115" i="6" s="1"/>
  <c r="AJ134" i="6"/>
  <c r="S145" i="6"/>
  <c r="S161" i="6"/>
  <c r="S207" i="6"/>
  <c r="AQ79" i="6"/>
  <c r="S79" i="6"/>
  <c r="AS87" i="6"/>
  <c r="AL87" i="6"/>
  <c r="AM87" i="6" s="1"/>
  <c r="AN87" i="6" s="1"/>
  <c r="AL108" i="6"/>
  <c r="AM108" i="6" s="1"/>
  <c r="AN108" i="6" s="1"/>
  <c r="AS108" i="6"/>
  <c r="AJ108" i="6"/>
  <c r="AL124" i="6"/>
  <c r="AM124" i="6" s="1"/>
  <c r="AN124" i="6" s="1"/>
  <c r="AS124" i="6"/>
  <c r="AJ124" i="6"/>
  <c r="AR143" i="6"/>
  <c r="S143" i="6"/>
  <c r="AJ143" i="6"/>
  <c r="AS143" i="6"/>
  <c r="AQ151" i="6"/>
  <c r="AJ151" i="6"/>
  <c r="AS151" i="6"/>
  <c r="S151" i="6"/>
  <c r="AR167" i="6"/>
  <c r="AJ167" i="6"/>
  <c r="AS167" i="6"/>
  <c r="S167" i="6"/>
  <c r="AL167" i="6"/>
  <c r="AM167" i="6" s="1"/>
  <c r="AN167" i="6" s="1"/>
  <c r="AQ167" i="6"/>
  <c r="AR173" i="6"/>
  <c r="S173" i="6"/>
  <c r="AS173" i="6"/>
  <c r="AL173" i="6"/>
  <c r="AM173" i="6" s="1"/>
  <c r="AN173" i="6" s="1"/>
  <c r="AQ173" i="6"/>
  <c r="AJ173" i="6"/>
  <c r="AQ185" i="6"/>
  <c r="AS185" i="6"/>
  <c r="AJ185" i="6"/>
  <c r="AL185" i="6"/>
  <c r="AM185" i="6" s="1"/>
  <c r="AN185" i="6" s="1"/>
  <c r="S185" i="6"/>
  <c r="AR185" i="6"/>
  <c r="AR199" i="6"/>
  <c r="AL199" i="6"/>
  <c r="AM199" i="6" s="1"/>
  <c r="AN199" i="6" s="1"/>
  <c r="AS199" i="6"/>
  <c r="AJ199" i="6"/>
  <c r="AQ199" i="6"/>
  <c r="S199" i="6"/>
  <c r="AS205" i="6"/>
  <c r="AJ205" i="6"/>
  <c r="AL205" i="6"/>
  <c r="AM205" i="6" s="1"/>
  <c r="AN205" i="6" s="1"/>
  <c r="AR205" i="6"/>
  <c r="S205" i="6"/>
  <c r="AQ205" i="6"/>
  <c r="AQ208" i="6"/>
  <c r="AJ208" i="6"/>
  <c r="AR208" i="6"/>
  <c r="S208" i="6"/>
  <c r="AL208" i="6"/>
  <c r="AM208" i="6" s="1"/>
  <c r="AN208" i="6" s="1"/>
  <c r="AS208" i="6"/>
  <c r="AR226" i="6"/>
  <c r="S226" i="6"/>
  <c r="AL226" i="6"/>
  <c r="AM226" i="6" s="1"/>
  <c r="AN226" i="6" s="1"/>
  <c r="AS226" i="6"/>
  <c r="AQ226" i="6"/>
  <c r="AJ226" i="6"/>
  <c r="AL229" i="6"/>
  <c r="AM229" i="6" s="1"/>
  <c r="AN229" i="6" s="1"/>
  <c r="AR229" i="6"/>
  <c r="AS229" i="6"/>
  <c r="S229" i="6"/>
  <c r="AQ229" i="6"/>
  <c r="AJ229" i="6"/>
  <c r="AS238" i="6"/>
  <c r="AL238" i="6"/>
  <c r="AM238" i="6" s="1"/>
  <c r="AN238" i="6" s="1"/>
  <c r="AR238" i="6"/>
  <c r="S238" i="6"/>
  <c r="AJ238" i="6"/>
  <c r="AQ238" i="6"/>
  <c r="AS258" i="6"/>
  <c r="AQ258" i="6"/>
  <c r="S258" i="6"/>
  <c r="AR258" i="6"/>
  <c r="AL258" i="6"/>
  <c r="AM258" i="6" s="1"/>
  <c r="AN258" i="6" s="1"/>
  <c r="AS261" i="6"/>
  <c r="AL261" i="6"/>
  <c r="AM261" i="6" s="1"/>
  <c r="AN261" i="6" s="1"/>
  <c r="AR261" i="6"/>
  <c r="S261" i="6"/>
  <c r="AQ261" i="6"/>
  <c r="AJ261" i="6"/>
  <c r="AJ71" i="6"/>
  <c r="AR78" i="6"/>
  <c r="AS79" i="6"/>
  <c r="AJ81" i="6"/>
  <c r="S86" i="6"/>
  <c r="AJ87" i="6"/>
  <c r="AQ94" i="6"/>
  <c r="S102" i="6"/>
  <c r="AJ103" i="6"/>
  <c r="AR116" i="6"/>
  <c r="A40" i="6"/>
  <c r="E78" i="6" s="1"/>
  <c r="M23" i="6"/>
  <c r="A43" i="6" s="1"/>
  <c r="M28" i="6"/>
  <c r="K29" i="6" s="1"/>
  <c r="K30" i="6" s="1"/>
  <c r="K32" i="6" s="1"/>
  <c r="AQ67" i="6"/>
  <c r="AJ67" i="6"/>
  <c r="S67" i="6"/>
  <c r="AR72" i="6"/>
  <c r="S72" i="6"/>
  <c r="AQ72" i="6"/>
  <c r="AR75" i="6"/>
  <c r="AL75" i="6"/>
  <c r="AM75" i="6" s="1"/>
  <c r="AN75" i="6" s="1"/>
  <c r="AQ75" i="6"/>
  <c r="AJ75" i="6"/>
  <c r="AS80" i="6"/>
  <c r="AJ80" i="6"/>
  <c r="AR80" i="6"/>
  <c r="S80" i="6"/>
  <c r="AR83" i="6"/>
  <c r="AL83" i="6"/>
  <c r="AM83" i="6" s="1"/>
  <c r="AN83" i="6" s="1"/>
  <c r="AQ83" i="6"/>
  <c r="AJ83" i="6"/>
  <c r="AQ88" i="6"/>
  <c r="S88" i="6"/>
  <c r="AR91" i="6"/>
  <c r="AJ91" i="6"/>
  <c r="AQ91" i="6"/>
  <c r="S91" i="6"/>
  <c r="AQ96" i="6"/>
  <c r="S96" i="6"/>
  <c r="AR99" i="6"/>
  <c r="AT99" i="6" s="1"/>
  <c r="AJ99" i="6"/>
  <c r="AQ99" i="6"/>
  <c r="S99" i="6"/>
  <c r="AQ104" i="6"/>
  <c r="S104" i="6"/>
  <c r="AQ106" i="6"/>
  <c r="AL106" i="6"/>
  <c r="AM106" i="6" s="1"/>
  <c r="AN106" i="6" s="1"/>
  <c r="AR109" i="6"/>
  <c r="S109" i="6"/>
  <c r="AQ109" i="6"/>
  <c r="AQ112" i="6"/>
  <c r="S112" i="6"/>
  <c r="AQ114" i="6"/>
  <c r="AL114" i="6"/>
  <c r="AM114" i="6" s="1"/>
  <c r="AN114" i="6" s="1"/>
  <c r="AR117" i="6"/>
  <c r="S117" i="6"/>
  <c r="AQ117" i="6"/>
  <c r="AQ120" i="6"/>
  <c r="S120" i="6"/>
  <c r="AQ122" i="6"/>
  <c r="AL122" i="6"/>
  <c r="AM122" i="6" s="1"/>
  <c r="AN122" i="6" s="1"/>
  <c r="AR125" i="6"/>
  <c r="S125" i="6"/>
  <c r="AQ125" i="6"/>
  <c r="AQ128" i="6"/>
  <c r="S128" i="6"/>
  <c r="AR131" i="6"/>
  <c r="AT131" i="6" s="1"/>
  <c r="AJ131" i="6"/>
  <c r="AQ131" i="6"/>
  <c r="S131" i="6"/>
  <c r="AS136" i="6"/>
  <c r="AL136" i="6"/>
  <c r="AM136" i="6" s="1"/>
  <c r="AN136" i="6" s="1"/>
  <c r="AR136" i="6"/>
  <c r="AJ136" i="6"/>
  <c r="S136" i="6"/>
  <c r="AS139" i="6"/>
  <c r="AL139" i="6"/>
  <c r="AM139" i="6" s="1"/>
  <c r="AN139" i="6" s="1"/>
  <c r="AR139" i="6"/>
  <c r="AQ139" i="6"/>
  <c r="AS144" i="6"/>
  <c r="AL144" i="6"/>
  <c r="AM144" i="6" s="1"/>
  <c r="AN144" i="6" s="1"/>
  <c r="AR144" i="6"/>
  <c r="S144" i="6"/>
  <c r="AQ144" i="6"/>
  <c r="AJ144" i="6"/>
  <c r="AL147" i="6"/>
  <c r="AM147" i="6" s="1"/>
  <c r="AN147" i="6" s="1"/>
  <c r="AJ147" i="6"/>
  <c r="AS147" i="6"/>
  <c r="S147" i="6"/>
  <c r="AR147" i="6"/>
  <c r="AQ147" i="6"/>
  <c r="AR152" i="6"/>
  <c r="AJ152" i="6"/>
  <c r="AS152" i="6"/>
  <c r="S152" i="6"/>
  <c r="AQ152" i="6"/>
  <c r="AL152" i="6"/>
  <c r="AM152" i="6" s="1"/>
  <c r="AN152" i="6" s="1"/>
  <c r="AS155" i="6"/>
  <c r="AJ155" i="6"/>
  <c r="AL155" i="6"/>
  <c r="AM155" i="6" s="1"/>
  <c r="AN155" i="6" s="1"/>
  <c r="S155" i="6"/>
  <c r="AR155" i="6"/>
  <c r="AQ155" i="6"/>
  <c r="AQ160" i="6"/>
  <c r="S160" i="6"/>
  <c r="AS160" i="6"/>
  <c r="AJ160" i="6"/>
  <c r="AR160" i="6"/>
  <c r="AL160" i="6"/>
  <c r="AM160" i="6" s="1"/>
  <c r="AN160" i="6" s="1"/>
  <c r="AQ163" i="6"/>
  <c r="AJ163" i="6"/>
  <c r="AS163" i="6"/>
  <c r="AL163" i="6"/>
  <c r="AM163" i="6" s="1"/>
  <c r="AN163" i="6" s="1"/>
  <c r="AR163" i="6"/>
  <c r="AQ169" i="6"/>
  <c r="S169" i="6"/>
  <c r="AS169" i="6"/>
  <c r="AJ169" i="6"/>
  <c r="AR169" i="6"/>
  <c r="AL169" i="6"/>
  <c r="AM169" i="6" s="1"/>
  <c r="AN169" i="6" s="1"/>
  <c r="AS174" i="6"/>
  <c r="AL174" i="6"/>
  <c r="AM174" i="6" s="1"/>
  <c r="AN174" i="6" s="1"/>
  <c r="AQ174" i="6"/>
  <c r="AJ174" i="6"/>
  <c r="S174" i="6"/>
  <c r="AQ180" i="6"/>
  <c r="S180" i="6"/>
  <c r="AR180" i="6"/>
  <c r="AL180" i="6"/>
  <c r="AM180" i="6" s="1"/>
  <c r="AN180" i="6" s="1"/>
  <c r="AJ180" i="6"/>
  <c r="AQ183" i="6"/>
  <c r="S183" i="6"/>
  <c r="AS183" i="6"/>
  <c r="AJ183" i="6"/>
  <c r="AR183" i="6"/>
  <c r="AL183" i="6"/>
  <c r="AM183" i="6" s="1"/>
  <c r="AN183" i="6" s="1"/>
  <c r="AQ186" i="6"/>
  <c r="S186" i="6"/>
  <c r="AL186" i="6"/>
  <c r="AM186" i="6" s="1"/>
  <c r="AN186" i="6" s="1"/>
  <c r="AR186" i="6"/>
  <c r="AS186" i="6"/>
  <c r="AJ186" i="6"/>
  <c r="AQ189" i="6"/>
  <c r="AL189" i="6"/>
  <c r="AM189" i="6" s="1"/>
  <c r="AN189" i="6" s="1"/>
  <c r="AS189" i="6"/>
  <c r="S189" i="6"/>
  <c r="AR189" i="6"/>
  <c r="AJ189" i="6"/>
  <c r="AQ192" i="6"/>
  <c r="AS192" i="6"/>
  <c r="AJ192" i="6"/>
  <c r="AR192" i="6"/>
  <c r="AL192" i="6"/>
  <c r="AM192" i="6" s="1"/>
  <c r="AN192" i="6" s="1"/>
  <c r="S192" i="6"/>
  <c r="AL201" i="6"/>
  <c r="AM201" i="6" s="1"/>
  <c r="AN201" i="6" s="1"/>
  <c r="AR201" i="6"/>
  <c r="S201" i="6"/>
  <c r="AJ201" i="6"/>
  <c r="AS201" i="6"/>
  <c r="AQ201" i="6"/>
  <c r="AS210" i="6"/>
  <c r="AL210" i="6"/>
  <c r="AM210" i="6" s="1"/>
  <c r="AN210" i="6" s="1"/>
  <c r="AQ210" i="6"/>
  <c r="AR210" i="6"/>
  <c r="AJ210" i="6"/>
  <c r="S210" i="6"/>
  <c r="AQ213" i="6"/>
  <c r="AJ213" i="6"/>
  <c r="AR213" i="6"/>
  <c r="S213" i="6"/>
  <c r="AS213" i="6"/>
  <c r="AL213" i="6"/>
  <c r="AM213" i="6" s="1"/>
  <c r="AN213" i="6" s="1"/>
  <c r="AS216" i="6"/>
  <c r="AQ216" i="6"/>
  <c r="AR216" i="6"/>
  <c r="S216" i="6"/>
  <c r="AL216" i="6"/>
  <c r="AM216" i="6" s="1"/>
  <c r="AN216" i="6" s="1"/>
  <c r="AS219" i="6"/>
  <c r="AJ219" i="6"/>
  <c r="AQ219" i="6"/>
  <c r="AR219" i="6"/>
  <c r="AL219" i="6"/>
  <c r="AM219" i="6" s="1"/>
  <c r="AN219" i="6" s="1"/>
  <c r="S219" i="6"/>
  <c r="AQ222" i="6"/>
  <c r="AL222" i="6"/>
  <c r="AM222" i="6" s="1"/>
  <c r="AN222" i="6" s="1"/>
  <c r="AR222" i="6"/>
  <c r="AS222" i="6"/>
  <c r="AJ222" i="6"/>
  <c r="S222" i="6"/>
  <c r="AR242" i="6"/>
  <c r="AJ242" i="6"/>
  <c r="S242" i="6"/>
  <c r="AL242" i="6"/>
  <c r="AM242" i="6" s="1"/>
  <c r="AN242" i="6" s="1"/>
  <c r="AS242" i="6"/>
  <c r="AQ242" i="6"/>
  <c r="AQ245" i="6"/>
  <c r="S245" i="6"/>
  <c r="AJ245" i="6"/>
  <c r="AL245" i="6"/>
  <c r="AM245" i="6" s="1"/>
  <c r="AN245" i="6" s="1"/>
  <c r="AS245" i="6"/>
  <c r="AR245" i="6"/>
  <c r="AQ248" i="6"/>
  <c r="S248" i="6"/>
  <c r="AR248" i="6"/>
  <c r="AT248" i="6" s="1"/>
  <c r="AL248" i="6"/>
  <c r="AM248" i="6" s="1"/>
  <c r="AN248" i="6" s="1"/>
  <c r="AJ248" i="6"/>
  <c r="AQ251" i="6"/>
  <c r="S251" i="6"/>
  <c r="AS251" i="6"/>
  <c r="AJ251" i="6"/>
  <c r="AR251" i="6"/>
  <c r="AL251" i="6"/>
  <c r="AM251" i="6" s="1"/>
  <c r="AN251" i="6" s="1"/>
  <c r="AS254" i="6"/>
  <c r="AR254" i="6"/>
  <c r="AJ254" i="6"/>
  <c r="AQ254" i="6"/>
  <c r="AL254" i="6"/>
  <c r="AM254" i="6" s="1"/>
  <c r="AN254" i="6" s="1"/>
  <c r="S254" i="6"/>
  <c r="AQ65" i="6"/>
  <c r="AS67" i="6"/>
  <c r="AJ69" i="6"/>
  <c r="AQ70" i="6"/>
  <c r="AR71" i="6"/>
  <c r="S73" i="6"/>
  <c r="S78" i="6"/>
  <c r="AL79" i="6"/>
  <c r="AM79" i="6" s="1"/>
  <c r="AN79" i="6" s="1"/>
  <c r="AQ80" i="6"/>
  <c r="AR81" i="6"/>
  <c r="S83" i="6"/>
  <c r="AL85" i="6"/>
  <c r="AM85" i="6" s="1"/>
  <c r="AN85" i="6" s="1"/>
  <c r="AQ86" i="6"/>
  <c r="AR87" i="6"/>
  <c r="AS88" i="6"/>
  <c r="S94" i="6"/>
  <c r="AJ95" i="6"/>
  <c r="AL96" i="6"/>
  <c r="AM96" i="6" s="1"/>
  <c r="AN96" i="6" s="1"/>
  <c r="AQ97" i="6"/>
  <c r="AL101" i="6"/>
  <c r="AM101" i="6" s="1"/>
  <c r="AN101" i="6" s="1"/>
  <c r="AQ102" i="6"/>
  <c r="AR103" i="6"/>
  <c r="AS104" i="6"/>
  <c r="AJ106" i="6"/>
  <c r="AR108" i="6"/>
  <c r="AJ111" i="6"/>
  <c r="AL112" i="6"/>
  <c r="AM112" i="6" s="1"/>
  <c r="AN112" i="6" s="1"/>
  <c r="AS114" i="6"/>
  <c r="S116" i="6"/>
  <c r="AL117" i="6"/>
  <c r="AM117" i="6" s="1"/>
  <c r="AN117" i="6" s="1"/>
  <c r="AR119" i="6"/>
  <c r="AS120" i="6"/>
  <c r="AJ122" i="6"/>
  <c r="AR124" i="6"/>
  <c r="AJ127" i="6"/>
  <c r="AL128" i="6"/>
  <c r="AM128" i="6" s="1"/>
  <c r="AN128" i="6" s="1"/>
  <c r="AQ129" i="6"/>
  <c r="AL133" i="6"/>
  <c r="AM133" i="6" s="1"/>
  <c r="AN133" i="6" s="1"/>
  <c r="AS137" i="6"/>
  <c r="AQ143" i="6"/>
  <c r="S150" i="6"/>
  <c r="AJ153" i="6"/>
  <c r="AR159" i="6"/>
  <c r="S163" i="6"/>
  <c r="AR166" i="6"/>
  <c r="S172" i="6"/>
  <c r="AL178" i="6"/>
  <c r="AM178" i="6" s="1"/>
  <c r="AN178" i="6" s="1"/>
  <c r="AQ184" i="6"/>
  <c r="S191" i="6"/>
  <c r="AL197" i="6"/>
  <c r="AM197" i="6" s="1"/>
  <c r="AN197" i="6" s="1"/>
  <c r="AJ258" i="6"/>
  <c r="AS171" i="6"/>
  <c r="AR171" i="6"/>
  <c r="AJ171" i="6"/>
  <c r="AL171" i="6"/>
  <c r="AM171" i="6" s="1"/>
  <c r="AN171" i="6" s="1"/>
  <c r="S171" i="6"/>
  <c r="S179" i="6"/>
  <c r="AS179" i="6"/>
  <c r="AL179" i="6"/>
  <c r="AM179" i="6" s="1"/>
  <c r="AN179" i="6" s="1"/>
  <c r="AQ179" i="6"/>
  <c r="AJ179" i="6"/>
  <c r="AQ187" i="6"/>
  <c r="AJ187" i="6"/>
  <c r="AR187" i="6"/>
  <c r="S187" i="6"/>
  <c r="AM187" i="6"/>
  <c r="AN187" i="6" s="1"/>
  <c r="AS187" i="6"/>
  <c r="AQ195" i="6"/>
  <c r="S195" i="6"/>
  <c r="AS195" i="6"/>
  <c r="AJ195" i="6"/>
  <c r="AS203" i="6"/>
  <c r="AQ203" i="6"/>
  <c r="S203" i="6"/>
  <c r="AM203" i="6"/>
  <c r="AN203" i="6" s="1"/>
  <c r="AJ203" i="6"/>
  <c r="AR203" i="6"/>
  <c r="AS217" i="6"/>
  <c r="AR217" i="6"/>
  <c r="AJ217" i="6"/>
  <c r="AQ217" i="6"/>
  <c r="AL217" i="6"/>
  <c r="AM217" i="6" s="1"/>
  <c r="AN217" i="6" s="1"/>
  <c r="S225" i="6"/>
  <c r="AQ225" i="6"/>
  <c r="AR225" i="6"/>
  <c r="AS225" i="6"/>
  <c r="AJ225" i="6"/>
  <c r="AQ233" i="6"/>
  <c r="AJ233" i="6"/>
  <c r="AS233" i="6"/>
  <c r="S233" i="6"/>
  <c r="AR233" i="6"/>
  <c r="AQ241" i="6"/>
  <c r="AR241" i="6"/>
  <c r="S241" i="6"/>
  <c r="AJ241" i="6"/>
  <c r="AS241" i="6"/>
  <c r="AR249" i="6"/>
  <c r="AJ249" i="6"/>
  <c r="AL249" i="6"/>
  <c r="AM249" i="6" s="1"/>
  <c r="AN249" i="6" s="1"/>
  <c r="AQ249" i="6"/>
  <c r="S249" i="6"/>
  <c r="AS257" i="6"/>
  <c r="AL257" i="6"/>
  <c r="AM257" i="6" s="1"/>
  <c r="AN257" i="6" s="1"/>
  <c r="AQ257" i="6"/>
  <c r="AR257" i="6"/>
  <c r="S257" i="6"/>
  <c r="AL195" i="6"/>
  <c r="AM195" i="6" s="1"/>
  <c r="AN195" i="6" s="1"/>
  <c r="AS206" i="6"/>
  <c r="AR206" i="6"/>
  <c r="AJ206" i="6"/>
  <c r="AQ206" i="6"/>
  <c r="AL206" i="6"/>
  <c r="AM206" i="6" s="1"/>
  <c r="AN206" i="6" s="1"/>
  <c r="S206" i="6"/>
  <c r="AR209" i="6"/>
  <c r="AJ209" i="6"/>
  <c r="AS209" i="6"/>
  <c r="S209" i="6"/>
  <c r="AQ209" i="6"/>
  <c r="AL209" i="6"/>
  <c r="AM209" i="6" s="1"/>
  <c r="AN209" i="6" s="1"/>
  <c r="AQ212" i="6"/>
  <c r="AS212" i="6"/>
  <c r="S212" i="6"/>
  <c r="AR212" i="6"/>
  <c r="AJ212" i="6"/>
  <c r="AL212" i="6"/>
  <c r="AM212" i="6" s="1"/>
  <c r="AN212" i="6" s="1"/>
  <c r="AS215" i="6"/>
  <c r="AL215" i="6"/>
  <c r="AM215" i="6" s="1"/>
  <c r="AN215" i="6" s="1"/>
  <c r="AR215" i="6"/>
  <c r="S215" i="6"/>
  <c r="AJ215" i="6"/>
  <c r="AQ215" i="6"/>
  <c r="AS220" i="6"/>
  <c r="AL220" i="6"/>
  <c r="AM220" i="6" s="1"/>
  <c r="AN220" i="6" s="1"/>
  <c r="AQ220" i="6"/>
  <c r="AR220" i="6"/>
  <c r="S220" i="6"/>
  <c r="AS223" i="6"/>
  <c r="AJ223" i="6"/>
  <c r="AL223" i="6"/>
  <c r="AM223" i="6" s="1"/>
  <c r="AN223" i="6" s="1"/>
  <c r="AR223" i="6"/>
  <c r="AQ223" i="6"/>
  <c r="S223" i="6"/>
  <c r="AS228" i="6"/>
  <c r="AQ228" i="6"/>
  <c r="S228" i="6"/>
  <c r="AR228" i="6"/>
  <c r="AJ228" i="6"/>
  <c r="AS231" i="6"/>
  <c r="AJ231" i="6"/>
  <c r="AR231" i="6"/>
  <c r="S231" i="6"/>
  <c r="AQ231" i="6"/>
  <c r="AL231" i="6"/>
  <c r="AM231" i="6" s="1"/>
  <c r="AN231" i="6" s="1"/>
  <c r="S236" i="6"/>
  <c r="AS236" i="6"/>
  <c r="AJ236" i="6"/>
  <c r="AL236" i="6"/>
  <c r="AM236" i="6" s="1"/>
  <c r="AN236" i="6" s="1"/>
  <c r="AR236" i="6"/>
  <c r="AS239" i="6"/>
  <c r="AJ239" i="6"/>
  <c r="AL239" i="6"/>
  <c r="AM239" i="6" s="1"/>
  <c r="AN239" i="6" s="1"/>
  <c r="AR239" i="6"/>
  <c r="S239" i="6"/>
  <c r="AQ239" i="6"/>
  <c r="AR244" i="6"/>
  <c r="S244" i="6"/>
  <c r="AJ244" i="6"/>
  <c r="AL244" i="6"/>
  <c r="AM244" i="6" s="1"/>
  <c r="AN244" i="6" s="1"/>
  <c r="AS244" i="6"/>
  <c r="AS247" i="6"/>
  <c r="AJ247" i="6"/>
  <c r="AL247" i="6"/>
  <c r="AM247" i="6" s="1"/>
  <c r="AN247" i="6" s="1"/>
  <c r="AQ247" i="6"/>
  <c r="S247" i="6"/>
  <c r="AR247" i="6"/>
  <c r="AR252" i="6"/>
  <c r="AJ252" i="6"/>
  <c r="AQ252" i="6"/>
  <c r="AS252" i="6"/>
  <c r="AL252" i="6"/>
  <c r="AM252" i="6" s="1"/>
  <c r="AN252" i="6" s="1"/>
  <c r="S252" i="6"/>
  <c r="AQ255" i="6"/>
  <c r="AR255" i="6"/>
  <c r="AL255" i="6"/>
  <c r="AM255" i="6" s="1"/>
  <c r="AN255" i="6" s="1"/>
  <c r="AS255" i="6"/>
  <c r="AJ255" i="6"/>
  <c r="S255" i="6"/>
  <c r="AR260" i="6"/>
  <c r="AJ260" i="6"/>
  <c r="AL260" i="6"/>
  <c r="AM260" i="6" s="1"/>
  <c r="AN260" i="6" s="1"/>
  <c r="AQ260" i="6"/>
  <c r="AS260" i="6"/>
  <c r="S260" i="6"/>
  <c r="AQ263" i="6"/>
  <c r="AJ263" i="6"/>
  <c r="AR263" i="6"/>
  <c r="AS263" i="6"/>
  <c r="AL263" i="6"/>
  <c r="AM263" i="6" s="1"/>
  <c r="AN263" i="6" s="1"/>
  <c r="S263" i="6"/>
  <c r="AR179" i="6"/>
  <c r="AR195" i="6"/>
  <c r="AK76" i="6"/>
  <c r="AK82" i="6"/>
  <c r="AK85" i="6"/>
  <c r="AK86" i="6"/>
  <c r="AK87" i="6"/>
  <c r="AK115" i="6"/>
  <c r="AK130" i="6"/>
  <c r="AK68" i="6"/>
  <c r="AK73" i="6"/>
  <c r="AK75" i="6"/>
  <c r="AK78" i="6"/>
  <c r="AK108" i="6"/>
  <c r="AK137" i="6"/>
  <c r="AK150" i="6"/>
  <c r="AK171" i="6"/>
  <c r="AK172" i="6"/>
  <c r="AK262" i="6"/>
  <c r="AK263" i="6"/>
  <c r="AK72" i="6"/>
  <c r="AK77" i="6"/>
  <c r="AK89" i="6"/>
  <c r="AK90" i="6"/>
  <c r="AK91" i="6"/>
  <c r="AK92" i="6"/>
  <c r="AK94" i="6"/>
  <c r="AK95" i="6"/>
  <c r="AK96" i="6"/>
  <c r="AK121" i="6"/>
  <c r="AK122" i="6"/>
  <c r="AK123" i="6"/>
  <c r="AK124" i="6"/>
  <c r="AK126" i="6"/>
  <c r="AK127" i="6"/>
  <c r="AK128" i="6"/>
  <c r="AK133" i="6"/>
  <c r="AK146" i="6"/>
  <c r="AK148" i="6"/>
  <c r="AK159" i="6"/>
  <c r="AK176" i="6"/>
  <c r="AK196" i="6"/>
  <c r="AK240" i="6"/>
  <c r="AK254" i="6"/>
  <c r="AK253" i="6"/>
  <c r="AK247" i="6"/>
  <c r="AK239" i="6"/>
  <c r="AK238" i="6"/>
  <c r="AK226" i="6"/>
  <c r="AK224" i="6"/>
  <c r="AK212" i="6"/>
  <c r="AK211" i="6"/>
  <c r="AK210" i="6"/>
  <c r="AK209" i="6"/>
  <c r="AK206" i="6"/>
  <c r="AK205" i="6"/>
  <c r="AK200" i="6"/>
  <c r="AK199" i="6"/>
  <c r="AK194" i="6"/>
  <c r="AK192" i="6"/>
  <c r="AK191" i="6"/>
  <c r="AK188" i="6"/>
  <c r="AK187" i="6"/>
  <c r="AK261" i="6"/>
  <c r="AK260" i="6"/>
  <c r="AK259" i="6"/>
  <c r="AK258" i="6"/>
  <c r="AK256" i="6"/>
  <c r="AK249" i="6"/>
  <c r="AK246" i="6"/>
  <c r="AK245" i="6"/>
  <c r="AK244" i="6"/>
  <c r="AK243" i="6"/>
  <c r="AK242" i="6"/>
  <c r="AK241" i="6"/>
  <c r="AK233" i="6"/>
  <c r="AK232" i="6"/>
  <c r="AK231" i="6"/>
  <c r="AK229" i="6"/>
  <c r="AK228" i="6"/>
  <c r="AK227" i="6"/>
  <c r="AK222" i="6"/>
  <c r="AK221" i="6"/>
  <c r="AK220" i="6"/>
  <c r="AK219" i="6"/>
  <c r="AK218" i="6"/>
  <c r="AK217" i="6"/>
  <c r="AK215" i="6"/>
  <c r="AK203" i="6"/>
  <c r="AK202" i="6"/>
  <c r="AK190" i="6"/>
  <c r="AK189" i="6"/>
  <c r="AK182" i="6"/>
  <c r="AK175" i="6"/>
  <c r="AK174" i="6"/>
  <c r="AK170" i="6"/>
  <c r="AK169" i="6"/>
  <c r="AK165" i="6"/>
  <c r="AK164" i="6"/>
  <c r="AK163" i="6"/>
  <c r="AK161" i="6"/>
  <c r="AK156" i="6"/>
  <c r="AK153" i="6"/>
  <c r="AK147" i="6"/>
  <c r="AK143" i="6"/>
  <c r="AK138" i="6"/>
  <c r="AK252" i="6"/>
  <c r="AK251" i="6"/>
  <c r="AK250" i="6"/>
  <c r="AK230" i="6"/>
  <c r="AK214" i="6"/>
  <c r="AK213" i="6"/>
  <c r="AK195" i="6"/>
  <c r="AK173" i="6"/>
  <c r="AK158" i="6"/>
  <c r="AK157" i="6"/>
  <c r="AK154" i="6"/>
  <c r="AK152" i="6"/>
  <c r="AK151" i="6"/>
  <c r="AK149" i="6"/>
  <c r="AK139" i="6"/>
  <c r="AK136" i="6"/>
  <c r="AK135" i="6"/>
  <c r="AK134" i="6"/>
  <c r="AK131" i="6"/>
  <c r="AK125" i="6"/>
  <c r="AK116" i="6"/>
  <c r="AK114" i="6"/>
  <c r="AK113" i="6"/>
  <c r="AK107" i="6"/>
  <c r="AK101" i="6"/>
  <c r="AK88" i="6"/>
  <c r="AK84" i="6"/>
  <c r="AK83" i="6"/>
  <c r="AK80" i="6"/>
  <c r="AK257" i="6"/>
  <c r="AK225" i="6"/>
  <c r="AK208" i="6"/>
  <c r="AK207" i="6"/>
  <c r="AK186" i="6"/>
  <c r="AK185" i="6"/>
  <c r="AK184" i="6"/>
  <c r="AK183" i="6"/>
  <c r="AK181" i="6"/>
  <c r="AK180" i="6"/>
  <c r="AK179" i="6"/>
  <c r="AK178" i="6"/>
  <c r="AK177" i="6"/>
  <c r="AK168" i="6"/>
  <c r="AK162" i="6"/>
  <c r="AK160" i="6"/>
  <c r="AK145" i="6"/>
  <c r="AK144" i="6"/>
  <c r="AK142" i="6"/>
  <c r="AK141" i="6"/>
  <c r="AK129" i="6"/>
  <c r="AK120" i="6"/>
  <c r="AK119" i="6"/>
  <c r="AK117" i="6"/>
  <c r="AK105" i="6"/>
  <c r="AK104" i="6"/>
  <c r="AK103" i="6"/>
  <c r="AK102" i="6"/>
  <c r="AK100" i="6"/>
  <c r="AK99" i="6"/>
  <c r="AK98" i="6"/>
  <c r="AK97" i="6"/>
  <c r="AK64" i="6"/>
  <c r="AK66" i="6"/>
  <c r="AK67" i="6"/>
  <c r="AK70" i="6"/>
  <c r="AK71" i="6"/>
  <c r="AK109" i="6"/>
  <c r="AK110" i="6"/>
  <c r="AK111" i="6"/>
  <c r="AK112" i="6"/>
  <c r="AK193" i="6"/>
  <c r="AK264" i="6"/>
  <c r="AK65" i="6"/>
  <c r="AK69" i="6"/>
  <c r="AK74" i="6"/>
  <c r="AK79" i="6"/>
  <c r="AK81" i="6"/>
  <c r="AK93" i="6"/>
  <c r="AK106" i="6"/>
  <c r="AK118" i="6"/>
  <c r="AK132" i="6"/>
  <c r="AK140" i="6"/>
  <c r="AK155" i="6"/>
  <c r="AK166" i="6"/>
  <c r="AK167" i="6"/>
  <c r="AK197" i="6"/>
  <c r="AK198" i="6"/>
  <c r="AK201" i="6"/>
  <c r="AK204" i="6"/>
  <c r="AK216" i="6"/>
  <c r="AK223" i="6"/>
  <c r="AK234" i="6"/>
  <c r="AK235" i="6"/>
  <c r="AK236" i="6"/>
  <c r="AK237" i="6"/>
  <c r="AK248" i="6"/>
  <c r="AT234" i="6" l="1"/>
  <c r="AT185" i="6"/>
  <c r="AT155" i="6"/>
  <c r="AT181" i="6"/>
  <c r="AU181" i="6" s="1"/>
  <c r="AZ181" i="6" s="1"/>
  <c r="AT200" i="6"/>
  <c r="AU200" i="6" s="1"/>
  <c r="AZ200" i="6" s="1"/>
  <c r="AT73" i="6"/>
  <c r="BS164" i="6"/>
  <c r="BS148" i="6"/>
  <c r="BS132" i="6"/>
  <c r="BS258" i="6"/>
  <c r="BS264" i="6"/>
  <c r="BS256" i="6"/>
  <c r="BS248" i="6"/>
  <c r="BS236" i="6"/>
  <c r="BS224" i="6"/>
  <c r="BS212" i="6"/>
  <c r="BS204" i="6"/>
  <c r="BS176" i="6"/>
  <c r="BS99" i="6"/>
  <c r="BS88" i="6"/>
  <c r="BS76" i="6"/>
  <c r="BS195" i="6"/>
  <c r="BS187" i="6"/>
  <c r="BS167" i="6"/>
  <c r="BS159" i="6"/>
  <c r="BS151" i="6"/>
  <c r="BS139" i="6"/>
  <c r="BS110" i="6"/>
  <c r="BS94" i="6"/>
  <c r="BS83" i="6"/>
  <c r="BS67" i="6"/>
  <c r="BS69" i="6"/>
  <c r="BS141" i="6"/>
  <c r="BS130" i="6"/>
  <c r="BS81" i="6"/>
  <c r="BS199" i="6"/>
  <c r="BS191" i="6"/>
  <c r="BS163" i="6"/>
  <c r="BS155" i="6"/>
  <c r="BS106" i="6"/>
  <c r="BS91" i="6"/>
  <c r="BS75" i="6"/>
  <c r="BS85" i="6"/>
  <c r="BS226" i="6"/>
  <c r="BS194" i="6"/>
  <c r="BS166" i="6"/>
  <c r="BS158" i="6"/>
  <c r="BS150" i="6"/>
  <c r="BS135" i="6"/>
  <c r="BS124" i="6"/>
  <c r="BS86" i="6"/>
  <c r="BS70" i="6"/>
  <c r="BS261" i="6"/>
  <c r="BS241" i="6"/>
  <c r="BS229" i="6"/>
  <c r="BS209" i="6"/>
  <c r="BS201" i="6"/>
  <c r="BS193" i="6"/>
  <c r="BS173" i="6"/>
  <c r="BS153" i="6"/>
  <c r="BS107" i="6"/>
  <c r="BS260" i="6"/>
  <c r="BS252" i="6"/>
  <c r="BS240" i="6"/>
  <c r="BS220" i="6"/>
  <c r="BS208" i="6"/>
  <c r="BS200" i="6"/>
  <c r="BS172" i="6"/>
  <c r="BS119" i="6"/>
  <c r="BS92" i="6"/>
  <c r="BS72" i="6"/>
  <c r="BS180" i="6"/>
  <c r="BS152" i="6"/>
  <c r="BS174" i="6"/>
  <c r="BS170" i="6"/>
  <c r="BS154" i="6"/>
  <c r="BS146" i="6"/>
  <c r="BS138" i="6"/>
  <c r="BS131" i="6"/>
  <c r="BS113" i="6"/>
  <c r="BS101" i="6"/>
  <c r="BS90" i="6"/>
  <c r="BS82" i="6"/>
  <c r="BS66" i="6"/>
  <c r="BS257" i="6"/>
  <c r="BS245" i="6"/>
  <c r="BS225" i="6"/>
  <c r="BS213" i="6"/>
  <c r="BS205" i="6"/>
  <c r="BS197" i="6"/>
  <c r="BS157" i="6"/>
  <c r="BS134" i="6"/>
  <c r="BS126" i="6"/>
  <c r="BS120" i="6"/>
  <c r="BS104" i="6"/>
  <c r="BS73" i="6"/>
  <c r="AT228" i="6"/>
  <c r="AU228" i="6" s="1"/>
  <c r="AZ228" i="6" s="1"/>
  <c r="AT245" i="6"/>
  <c r="AU245" i="6" s="1"/>
  <c r="BS123" i="6"/>
  <c r="BS112" i="6"/>
  <c r="BS136" i="6"/>
  <c r="BS122" i="6"/>
  <c r="BS125" i="6"/>
  <c r="BS244" i="6"/>
  <c r="BS232" i="6"/>
  <c r="BS192" i="6"/>
  <c r="BS184" i="6"/>
  <c r="BS168" i="6"/>
  <c r="BS156" i="6"/>
  <c r="BS140" i="6"/>
  <c r="BS129" i="6"/>
  <c r="BS111" i="6"/>
  <c r="BS95" i="6"/>
  <c r="BS84" i="6"/>
  <c r="BS259" i="6"/>
  <c r="BS251" i="6"/>
  <c r="BS243" i="6"/>
  <c r="BS235" i="6"/>
  <c r="BS227" i="6"/>
  <c r="BS219" i="6"/>
  <c r="BS211" i="6"/>
  <c r="BS203" i="6"/>
  <c r="BS183" i="6"/>
  <c r="BS175" i="6"/>
  <c r="BS147" i="6"/>
  <c r="BS118" i="6"/>
  <c r="BS102" i="6"/>
  <c r="BS79" i="6"/>
  <c r="BS93" i="6"/>
  <c r="BS263" i="6"/>
  <c r="BS250" i="6"/>
  <c r="BS242" i="6"/>
  <c r="BS234" i="6"/>
  <c r="BS218" i="6"/>
  <c r="BS210" i="6"/>
  <c r="BS202" i="6"/>
  <c r="BS186" i="6"/>
  <c r="BS178" i="6"/>
  <c r="BS162" i="6"/>
  <c r="BS127" i="6"/>
  <c r="BS117" i="6"/>
  <c r="BS109" i="6"/>
  <c r="BS78" i="6"/>
  <c r="BS253" i="6"/>
  <c r="BS233" i="6"/>
  <c r="BS221" i="6"/>
  <c r="BS185" i="6"/>
  <c r="BS165" i="6"/>
  <c r="BS145" i="6"/>
  <c r="BS116" i="6"/>
  <c r="BS100" i="6"/>
  <c r="BS89" i="6"/>
  <c r="BS65" i="6"/>
  <c r="BS228" i="6"/>
  <c r="BS216" i="6"/>
  <c r="BS196" i="6"/>
  <c r="BS188" i="6"/>
  <c r="BS160" i="6"/>
  <c r="BS144" i="6"/>
  <c r="BS133" i="6"/>
  <c r="BS115" i="6"/>
  <c r="BS103" i="6"/>
  <c r="BS80" i="6"/>
  <c r="BS68" i="6"/>
  <c r="BS255" i="6"/>
  <c r="BS247" i="6"/>
  <c r="BS239" i="6"/>
  <c r="BS231" i="6"/>
  <c r="BS223" i="6"/>
  <c r="BS215" i="6"/>
  <c r="BS207" i="6"/>
  <c r="BS179" i="6"/>
  <c r="BS171" i="6"/>
  <c r="BS143" i="6"/>
  <c r="BS128" i="6"/>
  <c r="BS114" i="6"/>
  <c r="BS98" i="6"/>
  <c r="BS87" i="6"/>
  <c r="BS71" i="6"/>
  <c r="BS77" i="6"/>
  <c r="BS262" i="6"/>
  <c r="BS254" i="6"/>
  <c r="BS246" i="6"/>
  <c r="BS238" i="6"/>
  <c r="BS230" i="6"/>
  <c r="BS222" i="6"/>
  <c r="BS214" i="6"/>
  <c r="BS206" i="6"/>
  <c r="BS198" i="6"/>
  <c r="BS190" i="6"/>
  <c r="BS182" i="6"/>
  <c r="BS142" i="6"/>
  <c r="BS121" i="6"/>
  <c r="BS105" i="6"/>
  <c r="BS97" i="6"/>
  <c r="BS74" i="6"/>
  <c r="BS249" i="6"/>
  <c r="BS237" i="6"/>
  <c r="BS217" i="6"/>
  <c r="BS189" i="6"/>
  <c r="BS181" i="6"/>
  <c r="BS177" i="6"/>
  <c r="BS169" i="6"/>
  <c r="BS161" i="6"/>
  <c r="BS149" i="6"/>
  <c r="BS137" i="6"/>
  <c r="BS108" i="6"/>
  <c r="BS96" i="6"/>
  <c r="BS64" i="6"/>
  <c r="BR256" i="6"/>
  <c r="BU256" i="6"/>
  <c r="BR236" i="6"/>
  <c r="BU236" i="6"/>
  <c r="BR204" i="6"/>
  <c r="BU204" i="6"/>
  <c r="BR180" i="6"/>
  <c r="BU180" i="6"/>
  <c r="BR152" i="6"/>
  <c r="BU152" i="6"/>
  <c r="BR107" i="6"/>
  <c r="BU107" i="6"/>
  <c r="BR99" i="6"/>
  <c r="BU99" i="6"/>
  <c r="BR92" i="6"/>
  <c r="BU92" i="6"/>
  <c r="BR259" i="6"/>
  <c r="BU259" i="6"/>
  <c r="BR227" i="6"/>
  <c r="BU227" i="6"/>
  <c r="BR191" i="6"/>
  <c r="BU191" i="6"/>
  <c r="BR167" i="6"/>
  <c r="BU167" i="6"/>
  <c r="BR147" i="6"/>
  <c r="BU147" i="6"/>
  <c r="BR110" i="6"/>
  <c r="BU110" i="6"/>
  <c r="BR254" i="6"/>
  <c r="BT254" i="6" s="1"/>
  <c r="BU254" i="6"/>
  <c r="BR222" i="6"/>
  <c r="BU222" i="6"/>
  <c r="BR190" i="6"/>
  <c r="BU190" i="6"/>
  <c r="BU154" i="6"/>
  <c r="BR154" i="6"/>
  <c r="BR105" i="6"/>
  <c r="BU105" i="6"/>
  <c r="BU66" i="6"/>
  <c r="BR66" i="6"/>
  <c r="BU233" i="6"/>
  <c r="BR233" i="6"/>
  <c r="BU185" i="6"/>
  <c r="BR185" i="6"/>
  <c r="BR141" i="6"/>
  <c r="BU141" i="6"/>
  <c r="BR120" i="6"/>
  <c r="BU120" i="6"/>
  <c r="BR104" i="6"/>
  <c r="BU104" i="6"/>
  <c r="BU64" i="6"/>
  <c r="BR64" i="6"/>
  <c r="BR232" i="6"/>
  <c r="BU232" i="6"/>
  <c r="BR184" i="6"/>
  <c r="BU184" i="6"/>
  <c r="BR144" i="6"/>
  <c r="BU144" i="6"/>
  <c r="BR119" i="6"/>
  <c r="BU119" i="6"/>
  <c r="BR68" i="6"/>
  <c r="BU68" i="6"/>
  <c r="BR231" i="6"/>
  <c r="BU231" i="6"/>
  <c r="BR195" i="6"/>
  <c r="BT195" i="6" s="1"/>
  <c r="BU195" i="6"/>
  <c r="BR155" i="6"/>
  <c r="BU155" i="6"/>
  <c r="BR210" i="6"/>
  <c r="BU210" i="6"/>
  <c r="BR174" i="6"/>
  <c r="BU174" i="6"/>
  <c r="BR113" i="6"/>
  <c r="BU113" i="6"/>
  <c r="BU74" i="6"/>
  <c r="BR74" i="6"/>
  <c r="BU245" i="6"/>
  <c r="BR245" i="6"/>
  <c r="BU213" i="6"/>
  <c r="BR213" i="6"/>
  <c r="BU197" i="6"/>
  <c r="BR197" i="6"/>
  <c r="BU173" i="6"/>
  <c r="BR173" i="6"/>
  <c r="BR157" i="6"/>
  <c r="BU157" i="6"/>
  <c r="BR89" i="6"/>
  <c r="BU89" i="6"/>
  <c r="BR228" i="6"/>
  <c r="BT228" i="6" s="1"/>
  <c r="BU228" i="6"/>
  <c r="BR216" i="6"/>
  <c r="BU216" i="6"/>
  <c r="BR196" i="6"/>
  <c r="BU196" i="6"/>
  <c r="BR192" i="6"/>
  <c r="BU192" i="6"/>
  <c r="BR168" i="6"/>
  <c r="BU168" i="6"/>
  <c r="BR156" i="6"/>
  <c r="BU156" i="6"/>
  <c r="BR140" i="6"/>
  <c r="BU140" i="6"/>
  <c r="BR84" i="6"/>
  <c r="BU84" i="6"/>
  <c r="BR80" i="6"/>
  <c r="BU80" i="6"/>
  <c r="BR255" i="6"/>
  <c r="BU255" i="6"/>
  <c r="BR239" i="6"/>
  <c r="BU239" i="6"/>
  <c r="BR223" i="6"/>
  <c r="BU223" i="6"/>
  <c r="BR207" i="6"/>
  <c r="BU207" i="6"/>
  <c r="BR187" i="6"/>
  <c r="BU187" i="6"/>
  <c r="BR183" i="6"/>
  <c r="BU183" i="6"/>
  <c r="BR163" i="6"/>
  <c r="BU163" i="6"/>
  <c r="BR143" i="6"/>
  <c r="BT143" i="6" s="1"/>
  <c r="BU143" i="6"/>
  <c r="BR139" i="6"/>
  <c r="BU139" i="6"/>
  <c r="BR128" i="6"/>
  <c r="BU128" i="6"/>
  <c r="BR118" i="6"/>
  <c r="BU118" i="6"/>
  <c r="BU106" i="6"/>
  <c r="BR106" i="6"/>
  <c r="BR102" i="6"/>
  <c r="BU102" i="6"/>
  <c r="BR91" i="6"/>
  <c r="BU91" i="6"/>
  <c r="BR87" i="6"/>
  <c r="BU87" i="6"/>
  <c r="BR83" i="6"/>
  <c r="BT83" i="6" s="1"/>
  <c r="BU83" i="6"/>
  <c r="BR79" i="6"/>
  <c r="BU79" i="6"/>
  <c r="BR75" i="6"/>
  <c r="BT75" i="6" s="1"/>
  <c r="BU75" i="6"/>
  <c r="BR71" i="6"/>
  <c r="BU71" i="6"/>
  <c r="BR67" i="6"/>
  <c r="BU67" i="6"/>
  <c r="BR93" i="6"/>
  <c r="BU93" i="6"/>
  <c r="BR85" i="6"/>
  <c r="BU85" i="6"/>
  <c r="BR77" i="6"/>
  <c r="BU77" i="6"/>
  <c r="BR69" i="6"/>
  <c r="BU69" i="6"/>
  <c r="BR263" i="6"/>
  <c r="BU263" i="6"/>
  <c r="BR250" i="6"/>
  <c r="BU250" i="6"/>
  <c r="BR234" i="6"/>
  <c r="BU234" i="6"/>
  <c r="BR218" i="6"/>
  <c r="BT218" i="6" s="1"/>
  <c r="BU218" i="6"/>
  <c r="BR202" i="6"/>
  <c r="BU202" i="6"/>
  <c r="BR186" i="6"/>
  <c r="BU186" i="6"/>
  <c r="BR166" i="6"/>
  <c r="BU166" i="6"/>
  <c r="BR162" i="6"/>
  <c r="BU162" i="6"/>
  <c r="BR150" i="6"/>
  <c r="BU150" i="6"/>
  <c r="BR135" i="6"/>
  <c r="BU135" i="6"/>
  <c r="BR109" i="6"/>
  <c r="BU109" i="6"/>
  <c r="BU261" i="6"/>
  <c r="BR261" i="6"/>
  <c r="BU257" i="6"/>
  <c r="BR257" i="6"/>
  <c r="BU229" i="6"/>
  <c r="BR229" i="6"/>
  <c r="BU225" i="6"/>
  <c r="BR225" i="6"/>
  <c r="BU205" i="6"/>
  <c r="BR205" i="6"/>
  <c r="BU201" i="6"/>
  <c r="BR201" i="6"/>
  <c r="BU169" i="6"/>
  <c r="BR169" i="6"/>
  <c r="BU153" i="6"/>
  <c r="BR153" i="6"/>
  <c r="BU145" i="6"/>
  <c r="BR145" i="6"/>
  <c r="BU137" i="6"/>
  <c r="BR137" i="6"/>
  <c r="BR134" i="6"/>
  <c r="BU134" i="6"/>
  <c r="BR130" i="6"/>
  <c r="BU130" i="6"/>
  <c r="BR116" i="6"/>
  <c r="BT116" i="6" s="1"/>
  <c r="BU116" i="6"/>
  <c r="BR108" i="6"/>
  <c r="BU108" i="6"/>
  <c r="BR100" i="6"/>
  <c r="BU100" i="6"/>
  <c r="BR96" i="6"/>
  <c r="BU96" i="6"/>
  <c r="BR136" i="6"/>
  <c r="BU136" i="6"/>
  <c r="BR125" i="6"/>
  <c r="BU125" i="6"/>
  <c r="BR260" i="6"/>
  <c r="BT260" i="6" s="1"/>
  <c r="BU260" i="6"/>
  <c r="BR224" i="6"/>
  <c r="BU224" i="6"/>
  <c r="BR200" i="6"/>
  <c r="BU200" i="6"/>
  <c r="BR176" i="6"/>
  <c r="BU176" i="6"/>
  <c r="BR111" i="6"/>
  <c r="BU111" i="6"/>
  <c r="BR103" i="6"/>
  <c r="BU103" i="6"/>
  <c r="BR95" i="6"/>
  <c r="BU95" i="6"/>
  <c r="BR88" i="6"/>
  <c r="BU88" i="6"/>
  <c r="BR243" i="6"/>
  <c r="BU243" i="6"/>
  <c r="BR211" i="6"/>
  <c r="BU211" i="6"/>
  <c r="BR171" i="6"/>
  <c r="BU171" i="6"/>
  <c r="BR151" i="6"/>
  <c r="BU151" i="6"/>
  <c r="BR132" i="6"/>
  <c r="BU132" i="6"/>
  <c r="BR94" i="6"/>
  <c r="BU94" i="6"/>
  <c r="BR238" i="6"/>
  <c r="BU238" i="6"/>
  <c r="BR206" i="6"/>
  <c r="BU206" i="6"/>
  <c r="BR170" i="6"/>
  <c r="BU170" i="6"/>
  <c r="BU138" i="6"/>
  <c r="BR138" i="6"/>
  <c r="BU82" i="6"/>
  <c r="BR82" i="6"/>
  <c r="BU237" i="6"/>
  <c r="BR237" i="6"/>
  <c r="BU189" i="6"/>
  <c r="BR189" i="6"/>
  <c r="BR149" i="6"/>
  <c r="BU149" i="6"/>
  <c r="BR123" i="6"/>
  <c r="BU123" i="6"/>
  <c r="BR112" i="6"/>
  <c r="BU112" i="6"/>
  <c r="BR122" i="6"/>
  <c r="BT122" i="6" s="1"/>
  <c r="BU122" i="6"/>
  <c r="BR244" i="6"/>
  <c r="BU244" i="6"/>
  <c r="BR188" i="6"/>
  <c r="BU188" i="6"/>
  <c r="BR160" i="6"/>
  <c r="BU160" i="6"/>
  <c r="BU129" i="6"/>
  <c r="BR129" i="6"/>
  <c r="BR115" i="6"/>
  <c r="BU115" i="6"/>
  <c r="BR247" i="6"/>
  <c r="BU247" i="6"/>
  <c r="BR215" i="6"/>
  <c r="BU215" i="6"/>
  <c r="BR175" i="6"/>
  <c r="BU175" i="6"/>
  <c r="BU242" i="6"/>
  <c r="BR242" i="6"/>
  <c r="BR178" i="6"/>
  <c r="BT178" i="6" s="1"/>
  <c r="BU178" i="6"/>
  <c r="BR158" i="6"/>
  <c r="BU158" i="6"/>
  <c r="BR117" i="6"/>
  <c r="BU117" i="6"/>
  <c r="BR86" i="6"/>
  <c r="BU86" i="6"/>
  <c r="BR70" i="6"/>
  <c r="BU70" i="6"/>
  <c r="BU241" i="6"/>
  <c r="BR241" i="6"/>
  <c r="BU209" i="6"/>
  <c r="BR209" i="6"/>
  <c r="BU193" i="6"/>
  <c r="BR193" i="6"/>
  <c r="BU161" i="6"/>
  <c r="BR161" i="6"/>
  <c r="BR126" i="6"/>
  <c r="BU126" i="6"/>
  <c r="AT127" i="6"/>
  <c r="AU127" i="6" s="1"/>
  <c r="AZ127" i="6" s="1"/>
  <c r="BR264" i="6"/>
  <c r="BU264" i="6"/>
  <c r="BR252" i="6"/>
  <c r="BU252" i="6"/>
  <c r="BR248" i="6"/>
  <c r="BU248" i="6"/>
  <c r="BR240" i="6"/>
  <c r="BU240" i="6"/>
  <c r="BR220" i="6"/>
  <c r="BU220" i="6"/>
  <c r="BR212" i="6"/>
  <c r="BU212" i="6"/>
  <c r="BR208" i="6"/>
  <c r="BU208" i="6"/>
  <c r="BR172" i="6"/>
  <c r="BU172" i="6"/>
  <c r="BR164" i="6"/>
  <c r="BU164" i="6"/>
  <c r="BR148" i="6"/>
  <c r="BU148" i="6"/>
  <c r="BR133" i="6"/>
  <c r="BU133" i="6"/>
  <c r="BR76" i="6"/>
  <c r="BU76" i="6"/>
  <c r="BR72" i="6"/>
  <c r="BU72" i="6"/>
  <c r="BR251" i="6"/>
  <c r="BU251" i="6"/>
  <c r="BR235" i="6"/>
  <c r="BU235" i="6"/>
  <c r="BR219" i="6"/>
  <c r="BU219" i="6"/>
  <c r="BR203" i="6"/>
  <c r="BU203" i="6"/>
  <c r="BR199" i="6"/>
  <c r="BU199" i="6"/>
  <c r="BR179" i="6"/>
  <c r="BU179" i="6"/>
  <c r="BR159" i="6"/>
  <c r="BT159" i="6" s="1"/>
  <c r="BU159" i="6"/>
  <c r="BR114" i="6"/>
  <c r="BU114" i="6"/>
  <c r="BU98" i="6"/>
  <c r="BR98" i="6"/>
  <c r="BR262" i="6"/>
  <c r="BU262" i="6"/>
  <c r="BU258" i="6"/>
  <c r="BR258" i="6"/>
  <c r="BR246" i="6"/>
  <c r="BU246" i="6"/>
  <c r="BR230" i="6"/>
  <c r="BU230" i="6"/>
  <c r="BR226" i="6"/>
  <c r="BU226" i="6"/>
  <c r="BR214" i="6"/>
  <c r="BU214" i="6"/>
  <c r="BR198" i="6"/>
  <c r="BU198" i="6"/>
  <c r="BR194" i="6"/>
  <c r="BU194" i="6"/>
  <c r="BR182" i="6"/>
  <c r="BU182" i="6"/>
  <c r="BR146" i="6"/>
  <c r="BU146" i="6"/>
  <c r="BR142" i="6"/>
  <c r="BU142" i="6"/>
  <c r="BR131" i="6"/>
  <c r="BU131" i="6"/>
  <c r="BR127" i="6"/>
  <c r="BU127" i="6"/>
  <c r="BR124" i="6"/>
  <c r="BU124" i="6"/>
  <c r="BR121" i="6"/>
  <c r="BU121" i="6"/>
  <c r="BR101" i="6"/>
  <c r="BU101" i="6"/>
  <c r="BR97" i="6"/>
  <c r="BU97" i="6"/>
  <c r="BU90" i="6"/>
  <c r="BR90" i="6"/>
  <c r="BR78" i="6"/>
  <c r="BU78" i="6"/>
  <c r="BU253" i="6"/>
  <c r="BR253" i="6"/>
  <c r="BU249" i="6"/>
  <c r="BR249" i="6"/>
  <c r="BU221" i="6"/>
  <c r="BR221" i="6"/>
  <c r="BT221" i="6" s="1"/>
  <c r="BU217" i="6"/>
  <c r="BR217" i="6"/>
  <c r="BU181" i="6"/>
  <c r="BR181" i="6"/>
  <c r="BU177" i="6"/>
  <c r="BR177" i="6"/>
  <c r="BU165" i="6"/>
  <c r="BR165" i="6"/>
  <c r="BR81" i="6"/>
  <c r="BU81" i="6"/>
  <c r="BR73" i="6"/>
  <c r="BU73" i="6"/>
  <c r="BR65" i="6"/>
  <c r="BU65" i="6"/>
  <c r="BX252" i="6"/>
  <c r="BX216" i="6"/>
  <c r="BX192" i="6"/>
  <c r="BX80" i="6"/>
  <c r="BX255" i="6"/>
  <c r="BX223" i="6"/>
  <c r="BX187" i="6"/>
  <c r="BX163" i="6"/>
  <c r="BX139" i="6"/>
  <c r="BX106" i="6"/>
  <c r="BX87" i="6"/>
  <c r="BX79" i="6"/>
  <c r="BX71" i="6"/>
  <c r="BX93" i="6"/>
  <c r="BX77" i="6"/>
  <c r="BX263" i="6"/>
  <c r="BX234" i="6"/>
  <c r="BX202" i="6"/>
  <c r="BX174" i="6"/>
  <c r="BX150" i="6"/>
  <c r="BX124" i="6"/>
  <c r="BX113" i="6"/>
  <c r="BX86" i="6"/>
  <c r="BX245" i="6"/>
  <c r="BX213" i="6"/>
  <c r="BX137" i="6"/>
  <c r="BX96" i="6"/>
  <c r="BX228" i="6"/>
  <c r="BX200" i="6"/>
  <c r="BX176" i="6"/>
  <c r="BX168" i="6"/>
  <c r="BX148" i="6"/>
  <c r="BX111" i="6"/>
  <c r="BX107" i="6"/>
  <c r="BX99" i="6"/>
  <c r="BX88" i="6"/>
  <c r="BX243" i="6"/>
  <c r="BX227" i="6"/>
  <c r="BX191" i="6"/>
  <c r="BX167" i="6"/>
  <c r="BX147" i="6"/>
  <c r="BX114" i="6"/>
  <c r="BX98" i="6"/>
  <c r="BX258" i="6"/>
  <c r="BX238" i="6"/>
  <c r="BX222" i="6"/>
  <c r="BX194" i="6"/>
  <c r="BX170" i="6"/>
  <c r="BX142" i="6"/>
  <c r="BX97" i="6"/>
  <c r="BX257" i="6"/>
  <c r="BX225" i="6"/>
  <c r="BX201" i="6"/>
  <c r="BX169" i="6"/>
  <c r="BX145" i="6"/>
  <c r="BX120" i="6"/>
  <c r="BX112" i="6"/>
  <c r="BX104" i="6"/>
  <c r="BX81" i="6"/>
  <c r="BX264" i="6"/>
  <c r="BX248" i="6"/>
  <c r="BX244" i="6"/>
  <c r="BX240" i="6"/>
  <c r="BX208" i="6"/>
  <c r="BX188" i="6"/>
  <c r="BX180" i="6"/>
  <c r="BX133" i="6"/>
  <c r="BX129" i="6"/>
  <c r="BX72" i="6"/>
  <c r="BX68" i="6"/>
  <c r="BX251" i="6"/>
  <c r="BX235" i="6"/>
  <c r="BX219" i="6"/>
  <c r="BX203" i="6"/>
  <c r="BX199" i="6"/>
  <c r="BX179" i="6"/>
  <c r="BX159" i="6"/>
  <c r="BX132" i="6"/>
  <c r="BX262" i="6"/>
  <c r="BX246" i="6"/>
  <c r="BX230" i="6"/>
  <c r="BX214" i="6"/>
  <c r="BX198" i="6"/>
  <c r="BX182" i="6"/>
  <c r="BX146" i="6"/>
  <c r="BX131" i="6"/>
  <c r="BX127" i="6"/>
  <c r="BX105" i="6"/>
  <c r="BX101" i="6"/>
  <c r="BX82" i="6"/>
  <c r="BX78" i="6"/>
  <c r="BX66" i="6"/>
  <c r="BX241" i="6"/>
  <c r="BX237" i="6"/>
  <c r="BX209" i="6"/>
  <c r="BX193" i="6"/>
  <c r="BX189" i="6"/>
  <c r="BX177" i="6"/>
  <c r="BX165" i="6"/>
  <c r="BX161" i="6"/>
  <c r="BX141" i="6"/>
  <c r="BX89" i="6"/>
  <c r="BX122" i="6"/>
  <c r="BX220" i="6"/>
  <c r="BX212" i="6"/>
  <c r="BX172" i="6"/>
  <c r="BX76" i="6"/>
  <c r="BX239" i="6"/>
  <c r="BX207" i="6"/>
  <c r="BX183" i="6"/>
  <c r="BX143" i="6"/>
  <c r="BX128" i="6"/>
  <c r="BX91" i="6"/>
  <c r="BX83" i="6"/>
  <c r="BX75" i="6"/>
  <c r="BX67" i="6"/>
  <c r="BX85" i="6"/>
  <c r="BX69" i="6"/>
  <c r="BX250" i="6"/>
  <c r="BX218" i="6"/>
  <c r="BX186" i="6"/>
  <c r="BX166" i="6"/>
  <c r="BX135" i="6"/>
  <c r="BX121" i="6"/>
  <c r="BX109" i="6"/>
  <c r="BX70" i="6"/>
  <c r="BX249" i="6"/>
  <c r="BX217" i="6"/>
  <c r="BX197" i="6"/>
  <c r="BX173" i="6"/>
  <c r="BX134" i="6"/>
  <c r="BX125" i="6"/>
  <c r="BX256" i="6"/>
  <c r="BX224" i="6"/>
  <c r="BX196" i="6"/>
  <c r="BX164" i="6"/>
  <c r="BX156" i="6"/>
  <c r="BX140" i="6"/>
  <c r="BX103" i="6"/>
  <c r="BX95" i="6"/>
  <c r="BX84" i="6"/>
  <c r="BX259" i="6"/>
  <c r="BX211" i="6"/>
  <c r="BX171" i="6"/>
  <c r="BX151" i="6"/>
  <c r="BX110" i="6"/>
  <c r="BX94" i="6"/>
  <c r="BX254" i="6"/>
  <c r="BX226" i="6"/>
  <c r="BX206" i="6"/>
  <c r="BX190" i="6"/>
  <c r="BX154" i="6"/>
  <c r="BX138" i="6"/>
  <c r="BX90" i="6"/>
  <c r="BX253" i="6"/>
  <c r="BX221" i="6"/>
  <c r="BX181" i="6"/>
  <c r="BX149" i="6"/>
  <c r="BX123" i="6"/>
  <c r="BX116" i="6"/>
  <c r="BX108" i="6"/>
  <c r="BX100" i="6"/>
  <c r="BX73" i="6"/>
  <c r="BX65" i="6"/>
  <c r="BX136" i="6"/>
  <c r="BX260" i="6"/>
  <c r="BX236" i="6"/>
  <c r="BX232" i="6"/>
  <c r="BX204" i="6"/>
  <c r="BX184" i="6"/>
  <c r="BX160" i="6"/>
  <c r="BX152" i="6"/>
  <c r="BX144" i="6"/>
  <c r="BX119" i="6"/>
  <c r="BX115" i="6"/>
  <c r="BX92" i="6"/>
  <c r="BX247" i="6"/>
  <c r="BX231" i="6"/>
  <c r="BX215" i="6"/>
  <c r="BX195" i="6"/>
  <c r="BX175" i="6"/>
  <c r="BX155" i="6"/>
  <c r="BX118" i="6"/>
  <c r="BX102" i="6"/>
  <c r="BX242" i="6"/>
  <c r="BX210" i="6"/>
  <c r="BX178" i="6"/>
  <c r="BX162" i="6"/>
  <c r="BX158" i="6"/>
  <c r="BX117" i="6"/>
  <c r="BX74" i="6"/>
  <c r="BX261" i="6"/>
  <c r="BX233" i="6"/>
  <c r="BX229" i="6"/>
  <c r="BX205" i="6"/>
  <c r="BX185" i="6"/>
  <c r="BX157" i="6"/>
  <c r="BX153" i="6"/>
  <c r="BX130" i="6"/>
  <c r="BX126" i="6"/>
  <c r="BX64" i="6"/>
  <c r="AO255" i="6"/>
  <c r="AT104" i="6"/>
  <c r="AU104" i="6" s="1"/>
  <c r="AZ104" i="6" s="1"/>
  <c r="AT68" i="6"/>
  <c r="AU68" i="6" s="1"/>
  <c r="AZ68" i="6" s="1"/>
  <c r="AV255" i="6"/>
  <c r="AX255" i="6" s="1"/>
  <c r="AT150" i="6"/>
  <c r="AU150" i="6" s="1"/>
  <c r="AZ150" i="6" s="1"/>
  <c r="AT111" i="6"/>
  <c r="AU111" i="6" s="1"/>
  <c r="AZ111" i="6" s="1"/>
  <c r="AT122" i="6"/>
  <c r="AU122" i="6" s="1"/>
  <c r="AZ122" i="6" s="1"/>
  <c r="AO86" i="6"/>
  <c r="AT157" i="6"/>
  <c r="AT72" i="6"/>
  <c r="AU72" i="6" s="1"/>
  <c r="AZ72" i="6" s="1"/>
  <c r="AT239" i="6"/>
  <c r="AU239" i="6" s="1"/>
  <c r="AZ239" i="6" s="1"/>
  <c r="AT88" i="6"/>
  <c r="AU88" i="6" s="1"/>
  <c r="AZ88" i="6" s="1"/>
  <c r="AT109" i="6"/>
  <c r="AU109" i="6" s="1"/>
  <c r="AZ109" i="6" s="1"/>
  <c r="AT168" i="6"/>
  <c r="AU168" i="6" s="1"/>
  <c r="AZ168" i="6" s="1"/>
  <c r="AT194" i="6"/>
  <c r="AU194" i="6" s="1"/>
  <c r="AZ194" i="6" s="1"/>
  <c r="AT69" i="6"/>
  <c r="AU69" i="6" s="1"/>
  <c r="AZ69" i="6" s="1"/>
  <c r="AT195" i="6"/>
  <c r="AU195" i="6" s="1"/>
  <c r="AZ195" i="6" s="1"/>
  <c r="AT120" i="6"/>
  <c r="AU120" i="6" s="1"/>
  <c r="AZ120" i="6" s="1"/>
  <c r="AT67" i="6"/>
  <c r="AU67" i="6" s="1"/>
  <c r="AZ67" i="6" s="1"/>
  <c r="AT174" i="6"/>
  <c r="AU174" i="6" s="1"/>
  <c r="AZ174" i="6" s="1"/>
  <c r="AT117" i="6"/>
  <c r="AU117" i="6" s="1"/>
  <c r="AZ117" i="6" s="1"/>
  <c r="AT129" i="6"/>
  <c r="AU129" i="6" s="1"/>
  <c r="AZ129" i="6" s="1"/>
  <c r="AT89" i="6"/>
  <c r="AU89" i="6" s="1"/>
  <c r="AZ89" i="6" s="1"/>
  <c r="AT133" i="6"/>
  <c r="AU133" i="6" s="1"/>
  <c r="AZ133" i="6" s="1"/>
  <c r="AT95" i="6"/>
  <c r="AU95" i="6" s="1"/>
  <c r="AZ95" i="6" s="1"/>
  <c r="AT83" i="6"/>
  <c r="AU83" i="6" s="1"/>
  <c r="AZ83" i="6" s="1"/>
  <c r="AT75" i="6"/>
  <c r="AU75" i="6" s="1"/>
  <c r="AZ75" i="6" s="1"/>
  <c r="AT64" i="6"/>
  <c r="AU64" i="6" s="1"/>
  <c r="AZ64" i="6" s="1"/>
  <c r="AT249" i="6"/>
  <c r="AU249" i="6" s="1"/>
  <c r="AZ249" i="6" s="1"/>
  <c r="AT137" i="6"/>
  <c r="AU137" i="6" s="1"/>
  <c r="AZ137" i="6" s="1"/>
  <c r="AT180" i="6"/>
  <c r="AU180" i="6" s="1"/>
  <c r="AZ180" i="6" s="1"/>
  <c r="AT125" i="6"/>
  <c r="AU125" i="6" s="1"/>
  <c r="AZ125" i="6" s="1"/>
  <c r="AT151" i="6"/>
  <c r="AU151" i="6" s="1"/>
  <c r="AZ151" i="6" s="1"/>
  <c r="AT141" i="6"/>
  <c r="AU141" i="6" s="1"/>
  <c r="AZ141" i="6" s="1"/>
  <c r="AT85" i="6"/>
  <c r="AU85" i="6" s="1"/>
  <c r="AZ85" i="6" s="1"/>
  <c r="AT91" i="6"/>
  <c r="AU91" i="6" s="1"/>
  <c r="AZ91" i="6" s="1"/>
  <c r="AT114" i="6"/>
  <c r="AU114" i="6" s="1"/>
  <c r="AZ114" i="6" s="1"/>
  <c r="AT106" i="6"/>
  <c r="AU106" i="6" s="1"/>
  <c r="AZ106" i="6" s="1"/>
  <c r="AT220" i="6"/>
  <c r="AU220" i="6" s="1"/>
  <c r="AZ220" i="6" s="1"/>
  <c r="AT237" i="6"/>
  <c r="AU237" i="6" s="1"/>
  <c r="AZ237" i="6" s="1"/>
  <c r="AT79" i="6"/>
  <c r="AU79" i="6" s="1"/>
  <c r="AZ79" i="6" s="1"/>
  <c r="AT190" i="6"/>
  <c r="AU190" i="6" s="1"/>
  <c r="AZ190" i="6" s="1"/>
  <c r="AT71" i="6"/>
  <c r="AU71" i="6" s="1"/>
  <c r="AZ71" i="6" s="1"/>
  <c r="AV211" i="6"/>
  <c r="AX211" i="6" s="1"/>
  <c r="AV174" i="6"/>
  <c r="AX174" i="6" s="1"/>
  <c r="AV245" i="6"/>
  <c r="AX245" i="6" s="1"/>
  <c r="E66" i="6"/>
  <c r="AT164" i="6"/>
  <c r="AU164" i="6" s="1"/>
  <c r="AZ164" i="6" s="1"/>
  <c r="AT191" i="6"/>
  <c r="AU191" i="6" s="1"/>
  <c r="AZ191" i="6" s="1"/>
  <c r="AT116" i="6"/>
  <c r="AU116" i="6" s="1"/>
  <c r="AZ116" i="6" s="1"/>
  <c r="AT202" i="6"/>
  <c r="AU202" i="6" s="1"/>
  <c r="AZ202" i="6" s="1"/>
  <c r="AU128" i="6"/>
  <c r="AZ128" i="6" s="1"/>
  <c r="AU155" i="6"/>
  <c r="AZ155" i="6" s="1"/>
  <c r="AU234" i="6"/>
  <c r="AZ234" i="6" s="1"/>
  <c r="AT247" i="6"/>
  <c r="AU247" i="6" s="1"/>
  <c r="AZ247" i="6" s="1"/>
  <c r="AT257" i="6"/>
  <c r="AU257" i="6" s="1"/>
  <c r="AZ257" i="6" s="1"/>
  <c r="AT261" i="6"/>
  <c r="AU261" i="6" s="1"/>
  <c r="AZ261" i="6" s="1"/>
  <c r="AT258" i="6"/>
  <c r="AU258" i="6" s="1"/>
  <c r="AZ258" i="6" s="1"/>
  <c r="AT182" i="6"/>
  <c r="AU182" i="6" s="1"/>
  <c r="AZ182" i="6" s="1"/>
  <c r="AT96" i="6"/>
  <c r="AU96" i="6" s="1"/>
  <c r="AZ96" i="6" s="1"/>
  <c r="AT124" i="6"/>
  <c r="AU124" i="6" s="1"/>
  <c r="AZ124" i="6" s="1"/>
  <c r="AT152" i="6"/>
  <c r="AU152" i="6" s="1"/>
  <c r="AZ152" i="6" s="1"/>
  <c r="AT147" i="6"/>
  <c r="AU147" i="6" s="1"/>
  <c r="AZ147" i="6" s="1"/>
  <c r="AU99" i="6"/>
  <c r="AZ99" i="6" s="1"/>
  <c r="AT80" i="6"/>
  <c r="AU80" i="6" s="1"/>
  <c r="AZ80" i="6" s="1"/>
  <c r="AT65" i="6"/>
  <c r="AU65" i="6" s="1"/>
  <c r="AZ65" i="6" s="1"/>
  <c r="AT250" i="6"/>
  <c r="AU250" i="6" s="1"/>
  <c r="AZ250" i="6" s="1"/>
  <c r="AT70" i="6"/>
  <c r="AU70" i="6" s="1"/>
  <c r="AZ70" i="6" s="1"/>
  <c r="AT196" i="6"/>
  <c r="AU196" i="6" s="1"/>
  <c r="AZ196" i="6" s="1"/>
  <c r="AT118" i="6"/>
  <c r="AU118" i="6" s="1"/>
  <c r="AZ118" i="6" s="1"/>
  <c r="AT156" i="6"/>
  <c r="AU156" i="6" s="1"/>
  <c r="AT113" i="6"/>
  <c r="AU113" i="6" s="1"/>
  <c r="AZ113" i="6" s="1"/>
  <c r="AT224" i="6"/>
  <c r="AU224" i="6" s="1"/>
  <c r="AZ224" i="6" s="1"/>
  <c r="AT189" i="6"/>
  <c r="AU189" i="6" s="1"/>
  <c r="AZ189" i="6" s="1"/>
  <c r="AT163" i="6"/>
  <c r="AU163" i="6" s="1"/>
  <c r="AZ163" i="6" s="1"/>
  <c r="AT93" i="6"/>
  <c r="AU93" i="6" s="1"/>
  <c r="AZ93" i="6" s="1"/>
  <c r="AU211" i="6"/>
  <c r="AT184" i="6"/>
  <c r="AU184" i="6" s="1"/>
  <c r="AZ184" i="6" s="1"/>
  <c r="AT175" i="6"/>
  <c r="AU175" i="6" s="1"/>
  <c r="AT153" i="6"/>
  <c r="AU153" i="6" s="1"/>
  <c r="AZ153" i="6" s="1"/>
  <c r="AT252" i="6"/>
  <c r="AU252" i="6" s="1"/>
  <c r="AZ252" i="6" s="1"/>
  <c r="AT171" i="6"/>
  <c r="AU171" i="6" s="1"/>
  <c r="AZ171" i="6" s="1"/>
  <c r="AT199" i="6"/>
  <c r="AU199" i="6" s="1"/>
  <c r="AZ199" i="6" s="1"/>
  <c r="AT221" i="6"/>
  <c r="AU221" i="6" s="1"/>
  <c r="AT218" i="6"/>
  <c r="AU218" i="6" s="1"/>
  <c r="AZ218" i="6" s="1"/>
  <c r="AT170" i="6"/>
  <c r="AU170" i="6" s="1"/>
  <c r="AZ170" i="6" s="1"/>
  <c r="AT121" i="6"/>
  <c r="AU121" i="6" s="1"/>
  <c r="AZ121" i="6" s="1"/>
  <c r="AT105" i="6"/>
  <c r="AU105" i="6" s="1"/>
  <c r="AZ105" i="6" s="1"/>
  <c r="AT130" i="6"/>
  <c r="AU130" i="6" s="1"/>
  <c r="AZ130" i="6" s="1"/>
  <c r="AT110" i="6"/>
  <c r="AU110" i="6" s="1"/>
  <c r="AZ110" i="6" s="1"/>
  <c r="AT201" i="6"/>
  <c r="AU201" i="6" s="1"/>
  <c r="AZ201" i="6" s="1"/>
  <c r="AT186" i="6"/>
  <c r="AU186" i="6" s="1"/>
  <c r="AZ186" i="6" s="1"/>
  <c r="AU185" i="6"/>
  <c r="AZ185" i="6" s="1"/>
  <c r="AT246" i="6"/>
  <c r="AU246" i="6" s="1"/>
  <c r="AZ246" i="6" s="1"/>
  <c r="AT193" i="6"/>
  <c r="AU193" i="6" s="1"/>
  <c r="AZ193" i="6" s="1"/>
  <c r="AT165" i="6"/>
  <c r="AU165" i="6" s="1"/>
  <c r="AZ165" i="6" s="1"/>
  <c r="AT207" i="6"/>
  <c r="AU207" i="6" s="1"/>
  <c r="AZ207" i="6" s="1"/>
  <c r="AT204" i="6"/>
  <c r="AU204" i="6" s="1"/>
  <c r="AZ204" i="6" s="1"/>
  <c r="AT198" i="6"/>
  <c r="AU198" i="6" s="1"/>
  <c r="AT100" i="6"/>
  <c r="AU100" i="6" s="1"/>
  <c r="AZ100" i="6" s="1"/>
  <c r="AV264" i="6"/>
  <c r="AX264" i="6" s="1"/>
  <c r="AV156" i="6"/>
  <c r="AX156" i="6" s="1"/>
  <c r="AV175" i="6"/>
  <c r="AX175" i="6" s="1"/>
  <c r="E191" i="6"/>
  <c r="E165" i="6"/>
  <c r="D246" i="6"/>
  <c r="E178" i="6"/>
  <c r="AV212" i="6"/>
  <c r="AX212" i="6" s="1"/>
  <c r="D247" i="6"/>
  <c r="D156" i="6"/>
  <c r="D145" i="6"/>
  <c r="E260" i="6"/>
  <c r="AV103" i="6"/>
  <c r="AX103" i="6" s="1"/>
  <c r="AV219" i="6"/>
  <c r="AX219" i="6" s="1"/>
  <c r="AV73" i="6"/>
  <c r="AX73" i="6" s="1"/>
  <c r="D251" i="6"/>
  <c r="E192" i="6"/>
  <c r="D110" i="6"/>
  <c r="E90" i="6"/>
  <c r="D200" i="6"/>
  <c r="D121" i="6"/>
  <c r="D151" i="6"/>
  <c r="D68" i="6"/>
  <c r="E73" i="6"/>
  <c r="E198" i="6"/>
  <c r="E188" i="6"/>
  <c r="D155" i="6"/>
  <c r="D100" i="6"/>
  <c r="D216" i="6"/>
  <c r="D208" i="6"/>
  <c r="D177" i="6"/>
  <c r="D85" i="6"/>
  <c r="D188" i="6"/>
  <c r="E126" i="6"/>
  <c r="D107" i="6"/>
  <c r="E138" i="6"/>
  <c r="D263" i="6"/>
  <c r="D261" i="6"/>
  <c r="D191" i="6"/>
  <c r="E177" i="6"/>
  <c r="E185" i="6"/>
  <c r="D83" i="6"/>
  <c r="D90" i="6"/>
  <c r="F90" i="6" s="1"/>
  <c r="D178" i="6"/>
  <c r="E95" i="6"/>
  <c r="E107" i="6"/>
  <c r="E68" i="6"/>
  <c r="E224" i="6"/>
  <c r="E250" i="6"/>
  <c r="E176" i="6"/>
  <c r="E263" i="6"/>
  <c r="D259" i="6"/>
  <c r="E207" i="6"/>
  <c r="E257" i="6"/>
  <c r="E196" i="6"/>
  <c r="D171" i="6"/>
  <c r="D139" i="6"/>
  <c r="D109" i="6"/>
  <c r="D161" i="6"/>
  <c r="D129" i="6"/>
  <c r="D183" i="6"/>
  <c r="D101" i="6"/>
  <c r="D69" i="6"/>
  <c r="E133" i="6"/>
  <c r="D262" i="6"/>
  <c r="D214" i="6"/>
  <c r="D84" i="6"/>
  <c r="D234" i="6"/>
  <c r="D172" i="6"/>
  <c r="D140" i="6"/>
  <c r="E89" i="6"/>
  <c r="D223" i="6"/>
  <c r="E229" i="6"/>
  <c r="E140" i="6"/>
  <c r="E108" i="6"/>
  <c r="D237" i="6"/>
  <c r="D217" i="6"/>
  <c r="D235" i="6"/>
  <c r="D123" i="6"/>
  <c r="E166" i="6"/>
  <c r="E96" i="6"/>
  <c r="E247" i="6"/>
  <c r="D193" i="6"/>
  <c r="E253" i="6"/>
  <c r="E155" i="6"/>
  <c r="E121" i="6"/>
  <c r="E145" i="6"/>
  <c r="D125" i="6"/>
  <c r="D133" i="6"/>
  <c r="E227" i="6"/>
  <c r="E233" i="6"/>
  <c r="D146" i="6"/>
  <c r="D243" i="6"/>
  <c r="E154" i="6"/>
  <c r="D201" i="6"/>
  <c r="E197" i="6"/>
  <c r="E104" i="6"/>
  <c r="E255" i="6"/>
  <c r="E259" i="6"/>
  <c r="D205" i="6"/>
  <c r="E208" i="6"/>
  <c r="D196" i="6"/>
  <c r="E171" i="6"/>
  <c r="E139" i="6"/>
  <c r="E109" i="6"/>
  <c r="E161" i="6"/>
  <c r="E129" i="6"/>
  <c r="E159" i="6"/>
  <c r="D99" i="6"/>
  <c r="D165" i="6"/>
  <c r="D252" i="6"/>
  <c r="D112" i="6"/>
  <c r="D74" i="6"/>
  <c r="E215" i="6"/>
  <c r="D162" i="6"/>
  <c r="D130" i="6"/>
  <c r="E79" i="6"/>
  <c r="E205" i="6"/>
  <c r="E206" i="6"/>
  <c r="D106" i="6"/>
  <c r="E127" i="6"/>
  <c r="D239" i="6"/>
  <c r="E236" i="6"/>
  <c r="E222" i="6"/>
  <c r="E201" i="6"/>
  <c r="E148" i="6"/>
  <c r="AV160" i="6"/>
  <c r="AX160" i="6" s="1"/>
  <c r="AV101" i="6"/>
  <c r="AX101" i="6" s="1"/>
  <c r="AV162" i="6"/>
  <c r="AX162" i="6" s="1"/>
  <c r="AV193" i="6"/>
  <c r="AX193" i="6" s="1"/>
  <c r="AV133" i="6"/>
  <c r="AX133" i="6" s="1"/>
  <c r="AV251" i="6"/>
  <c r="AX251" i="6" s="1"/>
  <c r="AV110" i="6"/>
  <c r="AX110" i="6" s="1"/>
  <c r="AV179" i="6"/>
  <c r="AX179" i="6" s="1"/>
  <c r="AV208" i="6"/>
  <c r="AX208" i="6" s="1"/>
  <c r="AV230" i="6"/>
  <c r="AX230" i="6" s="1"/>
  <c r="AV188" i="6"/>
  <c r="AX188" i="6" s="1"/>
  <c r="AV121" i="6"/>
  <c r="AX121" i="6" s="1"/>
  <c r="AT77" i="6"/>
  <c r="AU77" i="6" s="1"/>
  <c r="AZ77" i="6" s="1"/>
  <c r="AV197" i="6"/>
  <c r="AX197" i="6" s="1"/>
  <c r="AV135" i="6"/>
  <c r="AX135" i="6" s="1"/>
  <c r="AV206" i="6"/>
  <c r="AX206" i="6" s="1"/>
  <c r="AV127" i="6"/>
  <c r="AX127" i="6" s="1"/>
  <c r="AV75" i="6"/>
  <c r="AX75" i="6" s="1"/>
  <c r="AT179" i="6"/>
  <c r="AU179" i="6" s="1"/>
  <c r="AT119" i="6"/>
  <c r="AU119" i="6" s="1"/>
  <c r="AZ119" i="6" s="1"/>
  <c r="AT231" i="6"/>
  <c r="AU231" i="6" s="1"/>
  <c r="AZ231" i="6" s="1"/>
  <c r="AT215" i="6"/>
  <c r="AU215" i="6" s="1"/>
  <c r="AZ215" i="6" s="1"/>
  <c r="AT209" i="6"/>
  <c r="AU209" i="6" s="1"/>
  <c r="AZ209" i="6" s="1"/>
  <c r="AT187" i="6"/>
  <c r="AU187" i="6" s="1"/>
  <c r="AZ187" i="6" s="1"/>
  <c r="AT166" i="6"/>
  <c r="AU166" i="6" s="1"/>
  <c r="AZ166" i="6" s="1"/>
  <c r="AT254" i="6"/>
  <c r="AU254" i="6" s="1"/>
  <c r="AZ254" i="6" s="1"/>
  <c r="AU248" i="6"/>
  <c r="AZ248" i="6" s="1"/>
  <c r="AT216" i="6"/>
  <c r="AU216" i="6" s="1"/>
  <c r="AZ216" i="6" s="1"/>
  <c r="AT139" i="6"/>
  <c r="AU139" i="6" s="1"/>
  <c r="AZ139" i="6" s="1"/>
  <c r="AT136" i="6"/>
  <c r="AU136" i="6" s="1"/>
  <c r="AZ136" i="6" s="1"/>
  <c r="AT97" i="6"/>
  <c r="AU97" i="6" s="1"/>
  <c r="AZ97" i="6" s="1"/>
  <c r="AT197" i="6"/>
  <c r="AU197" i="6" s="1"/>
  <c r="AZ197" i="6" s="1"/>
  <c r="AU101" i="6"/>
  <c r="AZ101" i="6" s="1"/>
  <c r="AT159" i="6"/>
  <c r="AU159" i="6" s="1"/>
  <c r="AZ159" i="6" s="1"/>
  <c r="AT103" i="6"/>
  <c r="AU103" i="6" s="1"/>
  <c r="AZ103" i="6" s="1"/>
  <c r="AT178" i="6"/>
  <c r="AU178" i="6" s="1"/>
  <c r="AZ178" i="6" s="1"/>
  <c r="AT142" i="6"/>
  <c r="AU142" i="6" s="1"/>
  <c r="AZ142" i="6" s="1"/>
  <c r="AT123" i="6"/>
  <c r="AU123" i="6" s="1"/>
  <c r="AZ123" i="6" s="1"/>
  <c r="AT86" i="6"/>
  <c r="AU86" i="6" s="1"/>
  <c r="AZ86" i="6" s="1"/>
  <c r="AT148" i="6"/>
  <c r="AU148" i="6" s="1"/>
  <c r="AZ148" i="6" s="1"/>
  <c r="AT138" i="6"/>
  <c r="AU138" i="6" s="1"/>
  <c r="AZ138" i="6" s="1"/>
  <c r="AT90" i="6"/>
  <c r="AU90" i="6" s="1"/>
  <c r="AZ90" i="6" s="1"/>
  <c r="AT188" i="6"/>
  <c r="AU188" i="6" s="1"/>
  <c r="AZ188" i="6" s="1"/>
  <c r="AT126" i="6"/>
  <c r="AU126" i="6" s="1"/>
  <c r="AZ126" i="6" s="1"/>
  <c r="AT92" i="6"/>
  <c r="AU92" i="6" s="1"/>
  <c r="AZ92" i="6" s="1"/>
  <c r="E70" i="6"/>
  <c r="E84" i="6"/>
  <c r="E98" i="6"/>
  <c r="D128" i="6"/>
  <c r="E142" i="6"/>
  <c r="E156" i="6"/>
  <c r="E170" i="6"/>
  <c r="E182" i="6"/>
  <c r="D108" i="6"/>
  <c r="E237" i="6"/>
  <c r="D127" i="6"/>
  <c r="E210" i="6"/>
  <c r="E218" i="6"/>
  <c r="E226" i="6"/>
  <c r="E246" i="6"/>
  <c r="E254" i="6"/>
  <c r="E244" i="6"/>
  <c r="E228" i="6"/>
  <c r="E212" i="6"/>
  <c r="D194" i="6"/>
  <c r="E64" i="6"/>
  <c r="D231" i="6"/>
  <c r="E232" i="6"/>
  <c r="E216" i="6"/>
  <c r="D197" i="6"/>
  <c r="E119" i="6"/>
  <c r="E106" i="6"/>
  <c r="E76" i="6"/>
  <c r="E94" i="6"/>
  <c r="D124" i="6"/>
  <c r="E146" i="6"/>
  <c r="E164" i="6"/>
  <c r="D190" i="6"/>
  <c r="E217" i="6"/>
  <c r="D240" i="6"/>
  <c r="D116" i="6"/>
  <c r="E193" i="6"/>
  <c r="D211" i="6"/>
  <c r="D227" i="6"/>
  <c r="E67" i="6"/>
  <c r="E75" i="6"/>
  <c r="E83" i="6"/>
  <c r="E91" i="6"/>
  <c r="E99" i="6"/>
  <c r="E123" i="6"/>
  <c r="D134" i="6"/>
  <c r="D142" i="6"/>
  <c r="D150" i="6"/>
  <c r="D158" i="6"/>
  <c r="D166" i="6"/>
  <c r="D174" i="6"/>
  <c r="D182" i="6"/>
  <c r="F182" i="6" s="1"/>
  <c r="G182" i="6" s="1"/>
  <c r="E202" i="6"/>
  <c r="E223" i="6"/>
  <c r="E239" i="6"/>
  <c r="E241" i="6"/>
  <c r="D70" i="6"/>
  <c r="F70" i="6" s="1"/>
  <c r="H70" i="6" s="1"/>
  <c r="D78" i="6"/>
  <c r="F78" i="6" s="1"/>
  <c r="D86" i="6"/>
  <c r="D94" i="6"/>
  <c r="D102" i="6"/>
  <c r="D122" i="6"/>
  <c r="E219" i="6"/>
  <c r="E235" i="6"/>
  <c r="D248" i="6"/>
  <c r="D256" i="6"/>
  <c r="D264" i="6"/>
  <c r="E117" i="6"/>
  <c r="E141" i="6"/>
  <c r="E157" i="6"/>
  <c r="E173" i="6"/>
  <c r="D65" i="6"/>
  <c r="D71" i="6"/>
  <c r="D79" i="6"/>
  <c r="D87" i="6"/>
  <c r="D95" i="6"/>
  <c r="D103" i="6"/>
  <c r="E118" i="6"/>
  <c r="E128" i="6"/>
  <c r="D143" i="6"/>
  <c r="D159" i="6"/>
  <c r="D175" i="6"/>
  <c r="D185" i="6"/>
  <c r="D189" i="6"/>
  <c r="D203" i="6"/>
  <c r="E262" i="6"/>
  <c r="E74" i="6"/>
  <c r="E88" i="6"/>
  <c r="E102" i="6"/>
  <c r="E132" i="6"/>
  <c r="E144" i="6"/>
  <c r="E160" i="6"/>
  <c r="E174" i="6"/>
  <c r="E184" i="6"/>
  <c r="D198" i="6"/>
  <c r="E110" i="6"/>
  <c r="E194" i="6"/>
  <c r="D212" i="6"/>
  <c r="D220" i="6"/>
  <c r="D228" i="6"/>
  <c r="E248" i="6"/>
  <c r="E256" i="6"/>
  <c r="D241" i="6"/>
  <c r="D225" i="6"/>
  <c r="D209" i="6"/>
  <c r="E190" i="6"/>
  <c r="E242" i="6"/>
  <c r="D245" i="6"/>
  <c r="D229" i="6"/>
  <c r="D213" i="6"/>
  <c r="E195" i="6"/>
  <c r="D115" i="6"/>
  <c r="E264" i="6"/>
  <c r="E82" i="6"/>
  <c r="E100" i="6"/>
  <c r="E130" i="6"/>
  <c r="E150" i="6"/>
  <c r="E168" i="6"/>
  <c r="D195" i="6"/>
  <c r="E221" i="6"/>
  <c r="E245" i="6"/>
  <c r="D118" i="6"/>
  <c r="F118" i="6" s="1"/>
  <c r="G118" i="6" s="1"/>
  <c r="D202" i="6"/>
  <c r="D215" i="6"/>
  <c r="E238" i="6"/>
  <c r="E69" i="6"/>
  <c r="E77" i="6"/>
  <c r="E85" i="6"/>
  <c r="E93" i="6"/>
  <c r="E101" i="6"/>
  <c r="D126" i="6"/>
  <c r="D136" i="6"/>
  <c r="D144" i="6"/>
  <c r="D152" i="6"/>
  <c r="D160" i="6"/>
  <c r="D168" i="6"/>
  <c r="D176" i="6"/>
  <c r="D184" i="6"/>
  <c r="F184" i="6" s="1"/>
  <c r="D210" i="6"/>
  <c r="D226" i="6"/>
  <c r="D242" i="6"/>
  <c r="D244" i="6"/>
  <c r="D72" i="6"/>
  <c r="D80" i="6"/>
  <c r="D88" i="6"/>
  <c r="D96" i="6"/>
  <c r="D104" i="6"/>
  <c r="D207" i="6"/>
  <c r="D222" i="6"/>
  <c r="D238" i="6"/>
  <c r="D250" i="6"/>
  <c r="D258" i="6"/>
  <c r="D117" i="6"/>
  <c r="D141" i="6"/>
  <c r="D157" i="6"/>
  <c r="D173" i="6"/>
  <c r="D67" i="6"/>
  <c r="D73" i="6"/>
  <c r="D81" i="6"/>
  <c r="D89" i="6"/>
  <c r="D97" i="6"/>
  <c r="E105" i="6"/>
  <c r="E125" i="6"/>
  <c r="E135" i="6"/>
  <c r="E151" i="6"/>
  <c r="E167" i="6"/>
  <c r="E183" i="6"/>
  <c r="E187" i="6"/>
  <c r="D192" i="6"/>
  <c r="E203" i="6"/>
  <c r="D255" i="6"/>
  <c r="E251" i="6"/>
  <c r="E261" i="6"/>
  <c r="E200" i="6"/>
  <c r="D257" i="6"/>
  <c r="D253" i="6"/>
  <c r="D249" i="6"/>
  <c r="D179" i="6"/>
  <c r="D163" i="6"/>
  <c r="D147" i="6"/>
  <c r="D131" i="6"/>
  <c r="E114" i="6"/>
  <c r="E204" i="6"/>
  <c r="D169" i="6"/>
  <c r="D153" i="6"/>
  <c r="D137" i="6"/>
  <c r="D113" i="6"/>
  <c r="E189" i="6"/>
  <c r="E175" i="6"/>
  <c r="E143" i="6"/>
  <c r="E116" i="6"/>
  <c r="D93" i="6"/>
  <c r="D77" i="6"/>
  <c r="D181" i="6"/>
  <c r="D149" i="6"/>
  <c r="D260" i="6"/>
  <c r="E243" i="6"/>
  <c r="E211" i="6"/>
  <c r="D98" i="6"/>
  <c r="D82" i="6"/>
  <c r="D66" i="6"/>
  <c r="E231" i="6"/>
  <c r="D186" i="6"/>
  <c r="D170" i="6"/>
  <c r="D154" i="6"/>
  <c r="D138" i="6"/>
  <c r="E103" i="6"/>
  <c r="E87" i="6"/>
  <c r="E71" i="6"/>
  <c r="D219" i="6"/>
  <c r="E122" i="6"/>
  <c r="E225" i="6"/>
  <c r="E172" i="6"/>
  <c r="E136" i="6"/>
  <c r="E86" i="6"/>
  <c r="E111" i="6"/>
  <c r="D206" i="6"/>
  <c r="E240" i="6"/>
  <c r="E120" i="6"/>
  <c r="E220" i="6"/>
  <c r="E258" i="6"/>
  <c r="E230" i="6"/>
  <c r="E214" i="6"/>
  <c r="D119" i="6"/>
  <c r="E186" i="6"/>
  <c r="E162" i="6"/>
  <c r="E134" i="6"/>
  <c r="E92" i="6"/>
  <c r="D64" i="6"/>
  <c r="E249" i="6"/>
  <c r="E179" i="6"/>
  <c r="E163" i="6"/>
  <c r="E147" i="6"/>
  <c r="E131" i="6"/>
  <c r="E112" i="6"/>
  <c r="D204" i="6"/>
  <c r="E169" i="6"/>
  <c r="E153" i="6"/>
  <c r="E137" i="6"/>
  <c r="E113" i="6"/>
  <c r="D187" i="6"/>
  <c r="D167" i="6"/>
  <c r="D135" i="6"/>
  <c r="D105" i="6"/>
  <c r="D91" i="6"/>
  <c r="D75" i="6"/>
  <c r="E181" i="6"/>
  <c r="E149" i="6"/>
  <c r="D254" i="6"/>
  <c r="D230" i="6"/>
  <c r="D114" i="6"/>
  <c r="D92" i="6"/>
  <c r="D76" i="6"/>
  <c r="D236" i="6"/>
  <c r="D218" i="6"/>
  <c r="D180" i="6"/>
  <c r="D164" i="6"/>
  <c r="D148" i="6"/>
  <c r="D132" i="6"/>
  <c r="E97" i="6"/>
  <c r="E81" i="6"/>
  <c r="E65" i="6"/>
  <c r="E209" i="6"/>
  <c r="D111" i="6"/>
  <c r="E213" i="6"/>
  <c r="E158" i="6"/>
  <c r="E115" i="6"/>
  <c r="E72" i="6"/>
  <c r="E124" i="6"/>
  <c r="D221" i="6"/>
  <c r="E234" i="6"/>
  <c r="E199" i="6"/>
  <c r="D233" i="6"/>
  <c r="E252" i="6"/>
  <c r="D224" i="6"/>
  <c r="D199" i="6"/>
  <c r="D232" i="6"/>
  <c r="E180" i="6"/>
  <c r="E152" i="6"/>
  <c r="D120" i="6"/>
  <c r="E80" i="6"/>
  <c r="AV252" i="6"/>
  <c r="AX252" i="6" s="1"/>
  <c r="AV153" i="6"/>
  <c r="AX153" i="6" s="1"/>
  <c r="AV190" i="6"/>
  <c r="AX190" i="6" s="1"/>
  <c r="AV217" i="6"/>
  <c r="AX217" i="6" s="1"/>
  <c r="AV221" i="6"/>
  <c r="AX221" i="6" s="1"/>
  <c r="AV89" i="6"/>
  <c r="AX89" i="6" s="1"/>
  <c r="AV115" i="6"/>
  <c r="AX115" i="6" s="1"/>
  <c r="AV242" i="6"/>
  <c r="AX242" i="6" s="1"/>
  <c r="AV235" i="6"/>
  <c r="AX235" i="6" s="1"/>
  <c r="AV204" i="6"/>
  <c r="AX204" i="6" s="1"/>
  <c r="AV81" i="6"/>
  <c r="AX81" i="6" s="1"/>
  <c r="AV102" i="6"/>
  <c r="AX102" i="6" s="1"/>
  <c r="AV141" i="6"/>
  <c r="AX141" i="6" s="1"/>
  <c r="AV207" i="6"/>
  <c r="AX207" i="6" s="1"/>
  <c r="AV158" i="6"/>
  <c r="AX158" i="6" s="1"/>
  <c r="AV122" i="6"/>
  <c r="AX122" i="6" s="1"/>
  <c r="AV94" i="6"/>
  <c r="AX94" i="6" s="1"/>
  <c r="AV201" i="6"/>
  <c r="AX201" i="6" s="1"/>
  <c r="AV173" i="6"/>
  <c r="AX173" i="6" s="1"/>
  <c r="AV138" i="6"/>
  <c r="AX138" i="6" s="1"/>
  <c r="AV202" i="6"/>
  <c r="AX202" i="6" s="1"/>
  <c r="AV231" i="6"/>
  <c r="AX231" i="6" s="1"/>
  <c r="AV209" i="6"/>
  <c r="AX209" i="6" s="1"/>
  <c r="AV172" i="6"/>
  <c r="AX172" i="6" s="1"/>
  <c r="AV108" i="6"/>
  <c r="AX108" i="6" s="1"/>
  <c r="AV76" i="6"/>
  <c r="AX76" i="6" s="1"/>
  <c r="AV178" i="6"/>
  <c r="AX178" i="6" s="1"/>
  <c r="AV187" i="6"/>
  <c r="AX187" i="6" s="1"/>
  <c r="AV148" i="6"/>
  <c r="AX148" i="6" s="1"/>
  <c r="AV262" i="6"/>
  <c r="AX262" i="6" s="1"/>
  <c r="AV142" i="6"/>
  <c r="AX142" i="6" s="1"/>
  <c r="AV237" i="6"/>
  <c r="AX237" i="6" s="1"/>
  <c r="AV223" i="6"/>
  <c r="AX223" i="6" s="1"/>
  <c r="AV131" i="6"/>
  <c r="AX131" i="6" s="1"/>
  <c r="AV195" i="6"/>
  <c r="AX195" i="6" s="1"/>
  <c r="AV86" i="6"/>
  <c r="AX86" i="6" s="1"/>
  <c r="AV263" i="6"/>
  <c r="AX263" i="6" s="1"/>
  <c r="AV166" i="6"/>
  <c r="AX166" i="6" s="1"/>
  <c r="AV98" i="6"/>
  <c r="AX98" i="6" s="1"/>
  <c r="AV184" i="6"/>
  <c r="AX184" i="6" s="1"/>
  <c r="AV198" i="6"/>
  <c r="AX198" i="6" s="1"/>
  <c r="AV106" i="6"/>
  <c r="AX106" i="6" s="1"/>
  <c r="AV74" i="6"/>
  <c r="AX74" i="6" s="1"/>
  <c r="AV154" i="6"/>
  <c r="AX154" i="6" s="1"/>
  <c r="AV250" i="6"/>
  <c r="AX250" i="6" s="1"/>
  <c r="AV143" i="6"/>
  <c r="AX143" i="6" s="1"/>
  <c r="AV169" i="6"/>
  <c r="AX169" i="6" s="1"/>
  <c r="AV182" i="6"/>
  <c r="AX182" i="6" s="1"/>
  <c r="AV203" i="6"/>
  <c r="AX203" i="6" s="1"/>
  <c r="AV232" i="6"/>
  <c r="AX232" i="6" s="1"/>
  <c r="AV243" i="6"/>
  <c r="AX243" i="6" s="1"/>
  <c r="AV249" i="6"/>
  <c r="AX249" i="6" s="1"/>
  <c r="AV260" i="6"/>
  <c r="AX260" i="6" s="1"/>
  <c r="AV191" i="6"/>
  <c r="AX191" i="6" s="1"/>
  <c r="AV210" i="6"/>
  <c r="AX210" i="6" s="1"/>
  <c r="AV253" i="6"/>
  <c r="AX253" i="6" s="1"/>
  <c r="AV124" i="6"/>
  <c r="AX124" i="6" s="1"/>
  <c r="AV91" i="6"/>
  <c r="AX91" i="6" s="1"/>
  <c r="AV171" i="6"/>
  <c r="AX171" i="6" s="1"/>
  <c r="AV83" i="6"/>
  <c r="AX83" i="6" s="1"/>
  <c r="AV152" i="6"/>
  <c r="AX152" i="6" s="1"/>
  <c r="AV165" i="6"/>
  <c r="AX165" i="6" s="1"/>
  <c r="AV224" i="6"/>
  <c r="AX224" i="6" s="1"/>
  <c r="AV146" i="6"/>
  <c r="AX146" i="6" s="1"/>
  <c r="AV66" i="6"/>
  <c r="AX66" i="6" s="1"/>
  <c r="AV168" i="6"/>
  <c r="AX168" i="6" s="1"/>
  <c r="AV180" i="6"/>
  <c r="AX180" i="6" s="1"/>
  <c r="AV185" i="6"/>
  <c r="AX185" i="6" s="1"/>
  <c r="AV84" i="6"/>
  <c r="AX84" i="6" s="1"/>
  <c r="AV113" i="6"/>
  <c r="AX113" i="6" s="1"/>
  <c r="AV236" i="6"/>
  <c r="AX236" i="6" s="1"/>
  <c r="AV140" i="6"/>
  <c r="AX140" i="6" s="1"/>
  <c r="AV186" i="6"/>
  <c r="AX186" i="6" s="1"/>
  <c r="AV213" i="6"/>
  <c r="AX213" i="6" s="1"/>
  <c r="AV170" i="6"/>
  <c r="AX170" i="6" s="1"/>
  <c r="AV215" i="6"/>
  <c r="AX215" i="6" s="1"/>
  <c r="AV228" i="6"/>
  <c r="AX228" i="6" s="1"/>
  <c r="AV244" i="6"/>
  <c r="AX244" i="6" s="1"/>
  <c r="AV205" i="6"/>
  <c r="AX205" i="6" s="1"/>
  <c r="AV238" i="6"/>
  <c r="AX238" i="6" s="1"/>
  <c r="AV254" i="6"/>
  <c r="AX254" i="6" s="1"/>
  <c r="AV123" i="6"/>
  <c r="AX123" i="6" s="1"/>
  <c r="AV95" i="6"/>
  <c r="AX95" i="6" s="1"/>
  <c r="AV130" i="6"/>
  <c r="AX130" i="6" s="1"/>
  <c r="AO167" i="6"/>
  <c r="AV167" i="6"/>
  <c r="AX167" i="6" s="1"/>
  <c r="AO132" i="6"/>
  <c r="AV132" i="6"/>
  <c r="AX132" i="6" s="1"/>
  <c r="AO65" i="6"/>
  <c r="AV65" i="6"/>
  <c r="AX65" i="6" s="1"/>
  <c r="AP70" i="6"/>
  <c r="AV70" i="6"/>
  <c r="AX70" i="6" s="1"/>
  <c r="AO97" i="6"/>
  <c r="AV97" i="6"/>
  <c r="AX97" i="6" s="1"/>
  <c r="AP155" i="6"/>
  <c r="AV155" i="6"/>
  <c r="AX155" i="6" s="1"/>
  <c r="AP109" i="6"/>
  <c r="AV109" i="6"/>
  <c r="AX109" i="6" s="1"/>
  <c r="AP99" i="6"/>
  <c r="AV99" i="6"/>
  <c r="AX99" i="6" s="1"/>
  <c r="AP104" i="6"/>
  <c r="AV104" i="6"/>
  <c r="AX104" i="6" s="1"/>
  <c r="AP120" i="6"/>
  <c r="AV120" i="6"/>
  <c r="AX120" i="6" s="1"/>
  <c r="AO144" i="6"/>
  <c r="AV144" i="6"/>
  <c r="AX144" i="6" s="1"/>
  <c r="AO225" i="6"/>
  <c r="AV225" i="6"/>
  <c r="AX225" i="6" s="1"/>
  <c r="AP139" i="6"/>
  <c r="AV139" i="6"/>
  <c r="AX139" i="6" s="1"/>
  <c r="AO161" i="6"/>
  <c r="AV161" i="6"/>
  <c r="AX161" i="6" s="1"/>
  <c r="AP227" i="6"/>
  <c r="AV227" i="6"/>
  <c r="AX227" i="6" s="1"/>
  <c r="AP200" i="6"/>
  <c r="AV200" i="6"/>
  <c r="AX200" i="6" s="1"/>
  <c r="AO226" i="6"/>
  <c r="AV226" i="6"/>
  <c r="AX226" i="6" s="1"/>
  <c r="AP176" i="6"/>
  <c r="AV176" i="6"/>
  <c r="AX176" i="6" s="1"/>
  <c r="AO96" i="6"/>
  <c r="AV96" i="6"/>
  <c r="AX96" i="6" s="1"/>
  <c r="AO72" i="6"/>
  <c r="AV72" i="6"/>
  <c r="AX72" i="6" s="1"/>
  <c r="AO68" i="6"/>
  <c r="AV68" i="6"/>
  <c r="AX68" i="6" s="1"/>
  <c r="AV216" i="6"/>
  <c r="AX216" i="6" s="1"/>
  <c r="AO93" i="6"/>
  <c r="AV93" i="6"/>
  <c r="AX93" i="6" s="1"/>
  <c r="AP69" i="6"/>
  <c r="AV69" i="6"/>
  <c r="AX69" i="6" s="1"/>
  <c r="AO112" i="6"/>
  <c r="AV112" i="6"/>
  <c r="AX112" i="6" s="1"/>
  <c r="AO71" i="6"/>
  <c r="AV71" i="6"/>
  <c r="AX71" i="6" s="1"/>
  <c r="AV64" i="6"/>
  <c r="AX64" i="6" s="1"/>
  <c r="AO100" i="6"/>
  <c r="AV100" i="6"/>
  <c r="AX100" i="6" s="1"/>
  <c r="AO105" i="6"/>
  <c r="AV105" i="6"/>
  <c r="AX105" i="6" s="1"/>
  <c r="AO129" i="6"/>
  <c r="AV129" i="6"/>
  <c r="AX129" i="6" s="1"/>
  <c r="AP145" i="6"/>
  <c r="AV145" i="6"/>
  <c r="AX145" i="6" s="1"/>
  <c r="AP177" i="6"/>
  <c r="AV177" i="6"/>
  <c r="AX177" i="6" s="1"/>
  <c r="AP181" i="6"/>
  <c r="AV181" i="6"/>
  <c r="AX181" i="6" s="1"/>
  <c r="AP257" i="6"/>
  <c r="AV257" i="6"/>
  <c r="AX257" i="6" s="1"/>
  <c r="AO88" i="6"/>
  <c r="AV88" i="6"/>
  <c r="AX88" i="6" s="1"/>
  <c r="AP114" i="6"/>
  <c r="AV114" i="6"/>
  <c r="AX114" i="6" s="1"/>
  <c r="AP134" i="6"/>
  <c r="AV134" i="6"/>
  <c r="AX134" i="6" s="1"/>
  <c r="AO149" i="6"/>
  <c r="AV149" i="6"/>
  <c r="AX149" i="6" s="1"/>
  <c r="AP157" i="6"/>
  <c r="AV157" i="6"/>
  <c r="AX157" i="6" s="1"/>
  <c r="AO147" i="6"/>
  <c r="AV147" i="6"/>
  <c r="AX147" i="6" s="1"/>
  <c r="AO163" i="6"/>
  <c r="AV163" i="6"/>
  <c r="AX163" i="6" s="1"/>
  <c r="AO189" i="6"/>
  <c r="AV189" i="6"/>
  <c r="AX189" i="6" s="1"/>
  <c r="AP220" i="6"/>
  <c r="AV220" i="6"/>
  <c r="AX220" i="6" s="1"/>
  <c r="AP233" i="6"/>
  <c r="AV233" i="6"/>
  <c r="AX233" i="6" s="1"/>
  <c r="AO256" i="6"/>
  <c r="AV256" i="6"/>
  <c r="AX256" i="6" s="1"/>
  <c r="AP261" i="6"/>
  <c r="AV261" i="6"/>
  <c r="AX261" i="6" s="1"/>
  <c r="AO192" i="6"/>
  <c r="AV192" i="6"/>
  <c r="AX192" i="6" s="1"/>
  <c r="AP159" i="6"/>
  <c r="AV159" i="6"/>
  <c r="AX159" i="6" s="1"/>
  <c r="AO128" i="6"/>
  <c r="AV128" i="6"/>
  <c r="AX128" i="6" s="1"/>
  <c r="AP90" i="6"/>
  <c r="AV90" i="6"/>
  <c r="AX90" i="6" s="1"/>
  <c r="AO150" i="6"/>
  <c r="AV150" i="6"/>
  <c r="AX150" i="6" s="1"/>
  <c r="AO78" i="6"/>
  <c r="AV78" i="6"/>
  <c r="AX78" i="6" s="1"/>
  <c r="AP85" i="6"/>
  <c r="AV85" i="6"/>
  <c r="AX85" i="6" s="1"/>
  <c r="AO111" i="6"/>
  <c r="AV111" i="6"/>
  <c r="AX111" i="6" s="1"/>
  <c r="AP117" i="6"/>
  <c r="AV117" i="6"/>
  <c r="AX117" i="6" s="1"/>
  <c r="AP183" i="6"/>
  <c r="AV183" i="6"/>
  <c r="AX183" i="6" s="1"/>
  <c r="AP80" i="6"/>
  <c r="AV80" i="6"/>
  <c r="AX80" i="6" s="1"/>
  <c r="AP116" i="6"/>
  <c r="AV116" i="6"/>
  <c r="AX116" i="6" s="1"/>
  <c r="AO151" i="6"/>
  <c r="AV151" i="6"/>
  <c r="AX151" i="6" s="1"/>
  <c r="AO214" i="6"/>
  <c r="AV214" i="6"/>
  <c r="AX214" i="6" s="1"/>
  <c r="AO164" i="6"/>
  <c r="AV164" i="6"/>
  <c r="AX164" i="6" s="1"/>
  <c r="AP229" i="6"/>
  <c r="AV229" i="6"/>
  <c r="AX229" i="6" s="1"/>
  <c r="AO241" i="6"/>
  <c r="AV241" i="6"/>
  <c r="AX241" i="6" s="1"/>
  <c r="AP258" i="6"/>
  <c r="AV258" i="6"/>
  <c r="AX258" i="6" s="1"/>
  <c r="AO194" i="6"/>
  <c r="AV194" i="6"/>
  <c r="AX194" i="6" s="1"/>
  <c r="AO239" i="6"/>
  <c r="AV239" i="6"/>
  <c r="AX239" i="6" s="1"/>
  <c r="AP240" i="6"/>
  <c r="AV240" i="6"/>
  <c r="AX240" i="6" s="1"/>
  <c r="AO137" i="6"/>
  <c r="AV137" i="6"/>
  <c r="AX137" i="6" s="1"/>
  <c r="AP82" i="6"/>
  <c r="AV82" i="6"/>
  <c r="AX82" i="6" s="1"/>
  <c r="AP248" i="6"/>
  <c r="AV248" i="6"/>
  <c r="AX248" i="6" s="1"/>
  <c r="AP234" i="6"/>
  <c r="AV234" i="6"/>
  <c r="AX234" i="6" s="1"/>
  <c r="AO118" i="6"/>
  <c r="AV118" i="6"/>
  <c r="AX118" i="6" s="1"/>
  <c r="AV79" i="6"/>
  <c r="AX79" i="6" s="1"/>
  <c r="AO67" i="6"/>
  <c r="AV67" i="6"/>
  <c r="AX67" i="6" s="1"/>
  <c r="AP119" i="6"/>
  <c r="AV119" i="6"/>
  <c r="AX119" i="6" s="1"/>
  <c r="AP107" i="6"/>
  <c r="AV107" i="6"/>
  <c r="AX107" i="6" s="1"/>
  <c r="AO125" i="6"/>
  <c r="AV125" i="6"/>
  <c r="AX125" i="6" s="1"/>
  <c r="AP136" i="6"/>
  <c r="AV136" i="6"/>
  <c r="AX136" i="6" s="1"/>
  <c r="AO218" i="6"/>
  <c r="AV218" i="6"/>
  <c r="AX218" i="6" s="1"/>
  <c r="AP222" i="6"/>
  <c r="AV222" i="6"/>
  <c r="AX222" i="6" s="1"/>
  <c r="AO246" i="6"/>
  <c r="AV246" i="6"/>
  <c r="AX246" i="6" s="1"/>
  <c r="AP259" i="6"/>
  <c r="AV259" i="6"/>
  <c r="AX259" i="6" s="1"/>
  <c r="AO199" i="6"/>
  <c r="AV199" i="6"/>
  <c r="AX199" i="6" s="1"/>
  <c r="AO247" i="6"/>
  <c r="AV247" i="6"/>
  <c r="AX247" i="6" s="1"/>
  <c r="AP196" i="6"/>
  <c r="AV196" i="6"/>
  <c r="AX196" i="6" s="1"/>
  <c r="AO126" i="6"/>
  <c r="AV126" i="6"/>
  <c r="AX126" i="6" s="1"/>
  <c r="AP92" i="6"/>
  <c r="AV92" i="6"/>
  <c r="AX92" i="6" s="1"/>
  <c r="AP77" i="6"/>
  <c r="AV77" i="6"/>
  <c r="AX77" i="6" s="1"/>
  <c r="AP87" i="6"/>
  <c r="AV87" i="6"/>
  <c r="AX87" i="6" s="1"/>
  <c r="AP89" i="6"/>
  <c r="AP115" i="6"/>
  <c r="AP204" i="6"/>
  <c r="AP141" i="6"/>
  <c r="AP178" i="6"/>
  <c r="AP148" i="6"/>
  <c r="AP122" i="6"/>
  <c r="AP173" i="6"/>
  <c r="AP209" i="6"/>
  <c r="AP158" i="6"/>
  <c r="AP187" i="6"/>
  <c r="AP86" i="6"/>
  <c r="AP263" i="6"/>
  <c r="AP84" i="6"/>
  <c r="AP243" i="6"/>
  <c r="AP249" i="6"/>
  <c r="AP224" i="6"/>
  <c r="AP171" i="6"/>
  <c r="AP166" i="6"/>
  <c r="AP74" i="6"/>
  <c r="AP180" i="6"/>
  <c r="AP185" i="6"/>
  <c r="AP140" i="6"/>
  <c r="AP186" i="6"/>
  <c r="AP170" i="6"/>
  <c r="AP215" i="6"/>
  <c r="AP228" i="6"/>
  <c r="AP244" i="6"/>
  <c r="AP205" i="6"/>
  <c r="AP238" i="6"/>
  <c r="AP254" i="6"/>
  <c r="AP123" i="6"/>
  <c r="AP255" i="6"/>
  <c r="AO115" i="6"/>
  <c r="AT217" i="6"/>
  <c r="AU217" i="6" s="1"/>
  <c r="AZ217" i="6" s="1"/>
  <c r="AT242" i="6"/>
  <c r="AU242" i="6" s="1"/>
  <c r="AZ242" i="6" s="1"/>
  <c r="AT263" i="6"/>
  <c r="AU263" i="6" s="1"/>
  <c r="AZ263" i="6" s="1"/>
  <c r="AT255" i="6"/>
  <c r="AU255" i="6" s="1"/>
  <c r="AT233" i="6"/>
  <c r="AU233" i="6" s="1"/>
  <c r="AZ233" i="6" s="1"/>
  <c r="AT203" i="6"/>
  <c r="AU203" i="6" s="1"/>
  <c r="AZ203" i="6" s="1"/>
  <c r="AT87" i="6"/>
  <c r="AU87" i="6" s="1"/>
  <c r="AZ87" i="6" s="1"/>
  <c r="AT213" i="6"/>
  <c r="AU213" i="6" s="1"/>
  <c r="AZ213" i="6" s="1"/>
  <c r="AT192" i="6"/>
  <c r="AU192" i="6" s="1"/>
  <c r="AZ192" i="6" s="1"/>
  <c r="AT144" i="6"/>
  <c r="AU144" i="6" s="1"/>
  <c r="AZ144" i="6" s="1"/>
  <c r="AU131" i="6"/>
  <c r="AZ131" i="6" s="1"/>
  <c r="AT173" i="6"/>
  <c r="AU173" i="6" s="1"/>
  <c r="AZ173" i="6" s="1"/>
  <c r="AT108" i="6"/>
  <c r="AU108" i="6" s="1"/>
  <c r="AT172" i="6"/>
  <c r="AU172" i="6" s="1"/>
  <c r="AZ172" i="6" s="1"/>
  <c r="AT161" i="6"/>
  <c r="AU161" i="6" s="1"/>
  <c r="AZ161" i="6" s="1"/>
  <c r="AT81" i="6"/>
  <c r="AU81" i="6" s="1"/>
  <c r="AZ81" i="6" s="1"/>
  <c r="AT259" i="6"/>
  <c r="AU259" i="6" s="1"/>
  <c r="AZ259" i="6" s="1"/>
  <c r="AT176" i="6"/>
  <c r="AU176" i="6" s="1"/>
  <c r="AZ176" i="6" s="1"/>
  <c r="AT240" i="6"/>
  <c r="AU240" i="6" s="1"/>
  <c r="AZ240" i="6" s="1"/>
  <c r="AT214" i="6"/>
  <c r="AU214" i="6" s="1"/>
  <c r="AZ214" i="6" s="1"/>
  <c r="AT158" i="6"/>
  <c r="AU158" i="6" s="1"/>
  <c r="AZ158" i="6" s="1"/>
  <c r="AT102" i="6"/>
  <c r="AU102" i="6" s="1"/>
  <c r="AZ102" i="6" s="1"/>
  <c r="AT94" i="6"/>
  <c r="AU94" i="6" s="1"/>
  <c r="AZ94" i="6" s="1"/>
  <c r="AU73" i="6"/>
  <c r="AZ73" i="6" s="1"/>
  <c r="AU157" i="6"/>
  <c r="AZ157" i="6" s="1"/>
  <c r="AT134" i="6"/>
  <c r="AU134" i="6" s="1"/>
  <c r="AZ134" i="6" s="1"/>
  <c r="AT154" i="6"/>
  <c r="AU154" i="6" s="1"/>
  <c r="AZ154" i="6" s="1"/>
  <c r="AT232" i="6"/>
  <c r="AU232" i="6" s="1"/>
  <c r="AZ232" i="6" s="1"/>
  <c r="AT260" i="6"/>
  <c r="AU260" i="6" s="1"/>
  <c r="AZ260" i="6" s="1"/>
  <c r="AT206" i="6"/>
  <c r="AU206" i="6" s="1"/>
  <c r="AT160" i="6"/>
  <c r="AU160" i="6" s="1"/>
  <c r="AT229" i="6"/>
  <c r="AU229" i="6" s="1"/>
  <c r="AZ229" i="6" s="1"/>
  <c r="AT226" i="6"/>
  <c r="AU226" i="6" s="1"/>
  <c r="AZ226" i="6" s="1"/>
  <c r="AT208" i="6"/>
  <c r="AU208" i="6" s="1"/>
  <c r="AZ208" i="6" s="1"/>
  <c r="AT230" i="6"/>
  <c r="AU230" i="6" s="1"/>
  <c r="AZ230" i="6" s="1"/>
  <c r="AT177" i="6"/>
  <c r="AU177" i="6" s="1"/>
  <c r="AZ177" i="6" s="1"/>
  <c r="AT135" i="6"/>
  <c r="AU135" i="6" s="1"/>
  <c r="AT98" i="6"/>
  <c r="AU98" i="6" s="1"/>
  <c r="AZ98" i="6" s="1"/>
  <c r="AT66" i="6"/>
  <c r="AU66" i="6" s="1"/>
  <c r="AZ66" i="6" s="1"/>
  <c r="AP68" i="6"/>
  <c r="AO235" i="6"/>
  <c r="AO81" i="6"/>
  <c r="AO251" i="6"/>
  <c r="AO211" i="6"/>
  <c r="AO95" i="6"/>
  <c r="AT235" i="6"/>
  <c r="AU235" i="6" s="1"/>
  <c r="AZ235" i="6" s="1"/>
  <c r="K31" i="6"/>
  <c r="K33" i="6" s="1"/>
  <c r="AO79" i="6"/>
  <c r="AO102" i="6"/>
  <c r="AT225" i="6"/>
  <c r="AU225" i="6" s="1"/>
  <c r="AZ225" i="6" s="1"/>
  <c r="AT84" i="6"/>
  <c r="AU84" i="6" s="1"/>
  <c r="AO106" i="6"/>
  <c r="AP264" i="6"/>
  <c r="AO110" i="6"/>
  <c r="AP162" i="6"/>
  <c r="AO184" i="6"/>
  <c r="AP208" i="6"/>
  <c r="AP83" i="6"/>
  <c r="AO152" i="6"/>
  <c r="AO230" i="6"/>
  <c r="AO138" i="6"/>
  <c r="AO156" i="6"/>
  <c r="AP165" i="6"/>
  <c r="AO175" i="6"/>
  <c r="AP202" i="6"/>
  <c r="AO231" i="6"/>
  <c r="AP242" i="6"/>
  <c r="AO188" i="6"/>
  <c r="AO146" i="6"/>
  <c r="AP121" i="6"/>
  <c r="AO172" i="6"/>
  <c r="AO75" i="6"/>
  <c r="AT212" i="6"/>
  <c r="AU212" i="6" s="1"/>
  <c r="AZ212" i="6" s="1"/>
  <c r="AT219" i="6"/>
  <c r="AU219" i="6" s="1"/>
  <c r="AT210" i="6"/>
  <c r="AU210" i="6" s="1"/>
  <c r="AZ210" i="6" s="1"/>
  <c r="AT238" i="6"/>
  <c r="AU238" i="6" s="1"/>
  <c r="AZ238" i="6" s="1"/>
  <c r="AT145" i="6"/>
  <c r="AU145" i="6" s="1"/>
  <c r="AZ145" i="6" s="1"/>
  <c r="AT162" i="6"/>
  <c r="AU162" i="6" s="1"/>
  <c r="AT76" i="6"/>
  <c r="AU76" i="6" s="1"/>
  <c r="AZ76" i="6" s="1"/>
  <c r="AT256" i="6"/>
  <c r="AU256" i="6" s="1"/>
  <c r="AZ256" i="6" s="1"/>
  <c r="AT264" i="6"/>
  <c r="AU264" i="6" s="1"/>
  <c r="AO213" i="6"/>
  <c r="AO201" i="6"/>
  <c r="AO160" i="6"/>
  <c r="AP207" i="6"/>
  <c r="AO101" i="6"/>
  <c r="AP135" i="6"/>
  <c r="AO252" i="6"/>
  <c r="AO153" i="6"/>
  <c r="AO174" i="6"/>
  <c r="AO190" i="6"/>
  <c r="AO217" i="6"/>
  <c r="AO221" i="6"/>
  <c r="AO245" i="6"/>
  <c r="AO206" i="6"/>
  <c r="AO212" i="6"/>
  <c r="AO127" i="6"/>
  <c r="AP94" i="6"/>
  <c r="AO262" i="6"/>
  <c r="AO130" i="6"/>
  <c r="AT251" i="6"/>
  <c r="AU251" i="6" s="1"/>
  <c r="AZ251" i="6" s="1"/>
  <c r="AT222" i="6"/>
  <c r="AU222" i="6" s="1"/>
  <c r="AZ222" i="6" s="1"/>
  <c r="AT183" i="6"/>
  <c r="AU183" i="6" s="1"/>
  <c r="AZ183" i="6" s="1"/>
  <c r="AT205" i="6"/>
  <c r="AU205" i="6" s="1"/>
  <c r="AZ205" i="6" s="1"/>
  <c r="AT262" i="6"/>
  <c r="AU262" i="6" s="1"/>
  <c r="AZ262" i="6" s="1"/>
  <c r="AT253" i="6"/>
  <c r="AU253" i="6" s="1"/>
  <c r="AZ253" i="6" s="1"/>
  <c r="AT227" i="6"/>
  <c r="AU227" i="6" s="1"/>
  <c r="AZ227" i="6" s="1"/>
  <c r="AT146" i="6"/>
  <c r="AU146" i="6" s="1"/>
  <c r="AZ146" i="6" s="1"/>
  <c r="AP214" i="6"/>
  <c r="AO223" i="6"/>
  <c r="AO198" i="6"/>
  <c r="AP98" i="6"/>
  <c r="AP103" i="6"/>
  <c r="AO142" i="6"/>
  <c r="AO179" i="6"/>
  <c r="AU112" i="6"/>
  <c r="AZ112" i="6" s="1"/>
  <c r="AO236" i="6"/>
  <c r="AO216" i="6"/>
  <c r="AO197" i="6"/>
  <c r="AO193" i="6"/>
  <c r="AP66" i="6"/>
  <c r="AP168" i="6"/>
  <c r="AP113" i="6"/>
  <c r="AP131" i="6"/>
  <c r="AO154" i="6"/>
  <c r="AO195" i="6"/>
  <c r="AP143" i="6"/>
  <c r="AP169" i="6"/>
  <c r="AO182" i="6"/>
  <c r="AO203" i="6"/>
  <c r="AO219" i="6"/>
  <c r="AO232" i="6"/>
  <c r="AP260" i="6"/>
  <c r="AO191" i="6"/>
  <c r="AP210" i="6"/>
  <c r="AP253" i="6"/>
  <c r="AP133" i="6"/>
  <c r="AP124" i="6"/>
  <c r="AO91" i="6"/>
  <c r="AO108" i="6"/>
  <c r="AO73" i="6"/>
  <c r="AO76" i="6"/>
  <c r="AU132" i="6"/>
  <c r="AZ132" i="6" s="1"/>
  <c r="AT244" i="6"/>
  <c r="AU244" i="6" s="1"/>
  <c r="AZ244" i="6" s="1"/>
  <c r="AT236" i="6"/>
  <c r="AU236" i="6" s="1"/>
  <c r="AZ236" i="6" s="1"/>
  <c r="AT223" i="6"/>
  <c r="AU223" i="6" s="1"/>
  <c r="AZ223" i="6" s="1"/>
  <c r="AT241" i="6"/>
  <c r="AU241" i="6" s="1"/>
  <c r="AZ241" i="6" s="1"/>
  <c r="AT169" i="6"/>
  <c r="AU169" i="6" s="1"/>
  <c r="AZ169" i="6" s="1"/>
  <c r="AT78" i="6"/>
  <c r="AU78" i="6" s="1"/>
  <c r="AZ78" i="6" s="1"/>
  <c r="AT167" i="6"/>
  <c r="AU167" i="6" s="1"/>
  <c r="AZ167" i="6" s="1"/>
  <c r="AT143" i="6"/>
  <c r="AU143" i="6" s="1"/>
  <c r="AZ143" i="6" s="1"/>
  <c r="AT243" i="6"/>
  <c r="AU243" i="6" s="1"/>
  <c r="AZ243" i="6" s="1"/>
  <c r="AT107" i="6"/>
  <c r="AU107" i="6" s="1"/>
  <c r="AZ107" i="6" s="1"/>
  <c r="AT149" i="6"/>
  <c r="AU149" i="6" s="1"/>
  <c r="AZ149" i="6" s="1"/>
  <c r="AT115" i="6"/>
  <c r="AU115" i="6" s="1"/>
  <c r="AZ115" i="6" s="1"/>
  <c r="AT74" i="6"/>
  <c r="AU74" i="6" s="1"/>
  <c r="AZ74" i="6" s="1"/>
  <c r="AT140" i="6"/>
  <c r="AU140" i="6" s="1"/>
  <c r="AZ140" i="6" s="1"/>
  <c r="AT82" i="6"/>
  <c r="AU82" i="6" s="1"/>
  <c r="AZ82" i="6" s="1"/>
  <c r="AP151" i="6"/>
  <c r="AP206" i="6"/>
  <c r="AO134" i="6"/>
  <c r="AP78" i="6"/>
  <c r="AO177" i="6"/>
  <c r="AP95" i="6"/>
  <c r="AP256" i="6"/>
  <c r="AO70" i="6"/>
  <c r="AP110" i="6"/>
  <c r="AP247" i="6"/>
  <c r="AP199" i="6"/>
  <c r="AP175" i="6"/>
  <c r="AO242" i="6"/>
  <c r="AP126" i="6"/>
  <c r="AP146" i="6"/>
  <c r="AP106" i="6"/>
  <c r="AP100" i="6"/>
  <c r="AP129" i="6"/>
  <c r="AP154" i="6"/>
  <c r="AP132" i="6"/>
  <c r="AP152" i="6"/>
  <c r="AP156" i="6"/>
  <c r="AO260" i="6"/>
  <c r="AP161" i="6"/>
  <c r="AO121" i="6"/>
  <c r="AO143" i="6"/>
  <c r="AO83" i="6"/>
  <c r="AO84" i="6"/>
  <c r="AO249" i="6"/>
  <c r="AP198" i="6"/>
  <c r="AP93" i="6"/>
  <c r="AP73" i="6"/>
  <c r="AP142" i="6"/>
  <c r="AO165" i="6"/>
  <c r="AP246" i="6"/>
  <c r="AP211" i="6"/>
  <c r="AP193" i="6"/>
  <c r="AO196" i="6"/>
  <c r="AO259" i="6"/>
  <c r="AP231" i="6"/>
  <c r="AP125" i="6"/>
  <c r="AP138" i="6"/>
  <c r="AP236" i="6"/>
  <c r="AO215" i="6"/>
  <c r="AO254" i="6"/>
  <c r="AO186" i="6"/>
  <c r="AO157" i="6"/>
  <c r="AP96" i="6"/>
  <c r="AO82" i="6"/>
  <c r="AP75" i="6"/>
  <c r="AO228" i="6"/>
  <c r="AP197" i="6"/>
  <c r="AO264" i="6"/>
  <c r="AO240" i="6"/>
  <c r="AP130" i="6"/>
  <c r="AP164" i="6"/>
  <c r="AP97" i="6"/>
  <c r="AP101" i="6"/>
  <c r="AP188" i="6"/>
  <c r="AO116" i="6"/>
  <c r="AP230" i="6"/>
  <c r="AO136" i="6"/>
  <c r="AO89" i="6"/>
  <c r="AP174" i="6"/>
  <c r="AO98" i="6"/>
  <c r="AP221" i="6"/>
  <c r="AO234" i="6"/>
  <c r="AP245" i="6"/>
  <c r="AO90" i="6"/>
  <c r="AP160" i="6"/>
  <c r="AO209" i="6"/>
  <c r="AO178" i="6"/>
  <c r="AP218" i="6"/>
  <c r="AO183" i="6"/>
  <c r="AP118" i="6"/>
  <c r="AO162" i="6"/>
  <c r="AP252" i="6"/>
  <c r="AO207" i="6"/>
  <c r="AP112" i="6"/>
  <c r="AP190" i="6"/>
  <c r="AO173" i="6"/>
  <c r="AP102" i="6"/>
  <c r="AO187" i="6"/>
  <c r="AO69" i="6"/>
  <c r="AO244" i="6"/>
  <c r="AP235" i="6"/>
  <c r="AP216" i="6"/>
  <c r="AO208" i="6"/>
  <c r="AP149" i="6"/>
  <c r="AP189" i="6"/>
  <c r="AO119" i="6"/>
  <c r="AO202" i="6"/>
  <c r="AP127" i="6"/>
  <c r="AO107" i="6"/>
  <c r="AO233" i="6"/>
  <c r="AP213" i="6"/>
  <c r="AO222" i="6"/>
  <c r="AO257" i="6"/>
  <c r="AO224" i="6"/>
  <c r="AO176" i="6"/>
  <c r="AP137" i="6"/>
  <c r="AO140" i="6"/>
  <c r="AO103" i="6"/>
  <c r="AO122" i="6"/>
  <c r="AP163" i="6"/>
  <c r="AO114" i="6"/>
  <c r="AO170" i="6"/>
  <c r="AP79" i="6"/>
  <c r="AP108" i="6"/>
  <c r="AO227" i="6"/>
  <c r="AO200" i="6"/>
  <c r="AO131" i="6"/>
  <c r="AO220" i="6"/>
  <c r="AP76" i="6"/>
  <c r="AP105" i="6"/>
  <c r="AP262" i="6"/>
  <c r="AO180" i="6"/>
  <c r="AO124" i="6"/>
  <c r="AO92" i="6"/>
  <c r="AP144" i="6"/>
  <c r="AO243" i="6"/>
  <c r="AP223" i="6"/>
  <c r="AO253" i="6"/>
  <c r="AO204" i="6"/>
  <c r="AO166" i="6"/>
  <c r="AO133" i="6"/>
  <c r="AO171" i="6"/>
  <c r="AO155" i="6"/>
  <c r="AO120" i="6"/>
  <c r="AP128" i="6"/>
  <c r="AP147" i="6"/>
  <c r="AP191" i="6"/>
  <c r="AP184" i="6"/>
  <c r="AP91" i="6"/>
  <c r="AO263" i="6"/>
  <c r="AP226" i="6"/>
  <c r="AP172" i="6"/>
  <c r="AO159" i="6"/>
  <c r="AO168" i="6"/>
  <c r="AO261" i="6"/>
  <c r="AP251" i="6"/>
  <c r="AO238" i="6"/>
  <c r="AO210" i="6"/>
  <c r="AO205" i="6"/>
  <c r="AP192" i="6"/>
  <c r="AO139" i="6"/>
  <c r="AO145" i="6"/>
  <c r="AP88" i="6"/>
  <c r="AO181" i="6"/>
  <c r="AO117" i="6"/>
  <c r="AP65" i="6"/>
  <c r="AP250" i="6"/>
  <c r="AO250" i="6"/>
  <c r="AP241" i="6"/>
  <c r="AP212" i="6"/>
  <c r="AP67" i="6"/>
  <c r="AP194" i="6"/>
  <c r="AP72" i="6"/>
  <c r="AO77" i="6"/>
  <c r="AP232" i="6"/>
  <c r="AP217" i="6"/>
  <c r="AP195" i="6"/>
  <c r="AP167" i="6"/>
  <c r="AO185" i="6"/>
  <c r="AP182" i="6"/>
  <c r="AO229" i="6"/>
  <c r="AO148" i="6"/>
  <c r="AP239" i="6"/>
  <c r="AP150" i="6"/>
  <c r="AP111" i="6"/>
  <c r="AO104" i="6"/>
  <c r="AO99" i="6"/>
  <c r="AO85" i="6"/>
  <c r="AP153" i="6"/>
  <c r="AO109" i="6"/>
  <c r="AO123" i="6"/>
  <c r="AO94" i="6"/>
  <c r="AO66" i="6"/>
  <c r="AO141" i="6"/>
  <c r="AO80" i="6"/>
  <c r="AP64" i="6"/>
  <c r="AO64" i="6"/>
  <c r="AP179" i="6"/>
  <c r="AP71" i="6"/>
  <c r="AO258" i="6"/>
  <c r="AO87" i="6"/>
  <c r="AP237" i="6"/>
  <c r="AO237" i="6"/>
  <c r="AO248" i="6"/>
  <c r="AO169" i="6"/>
  <c r="AO74" i="6"/>
  <c r="AP225" i="6"/>
  <c r="AP203" i="6"/>
  <c r="AP201" i="6"/>
  <c r="AP81" i="6"/>
  <c r="AO135" i="6"/>
  <c r="AP219" i="6"/>
  <c r="AO158" i="6"/>
  <c r="AO113" i="6"/>
  <c r="BT230" i="6" l="1"/>
  <c r="BT90" i="6"/>
  <c r="BT247" i="6"/>
  <c r="BV247" i="6" s="1"/>
  <c r="BY247" i="6" s="1"/>
  <c r="BT190" i="6"/>
  <c r="BV190" i="6" s="1"/>
  <c r="BY190" i="6" s="1"/>
  <c r="BT201" i="6"/>
  <c r="BV201" i="6" s="1"/>
  <c r="BY201" i="6" s="1"/>
  <c r="BT76" i="6"/>
  <c r="BV76" i="6" s="1"/>
  <c r="BY76" i="6" s="1"/>
  <c r="F199" i="6"/>
  <c r="H199" i="6" s="1"/>
  <c r="F195" i="6"/>
  <c r="G195" i="6" s="1"/>
  <c r="BT105" i="6"/>
  <c r="BV105" i="6" s="1"/>
  <c r="BY105" i="6" s="1"/>
  <c r="BT206" i="6"/>
  <c r="BV206" i="6" s="1"/>
  <c r="BY206" i="6" s="1"/>
  <c r="CA206" i="6" s="1"/>
  <c r="BT233" i="6"/>
  <c r="BV233" i="6" s="1"/>
  <c r="BY233" i="6" s="1"/>
  <c r="BT205" i="6"/>
  <c r="BV205" i="6" s="1"/>
  <c r="BY205" i="6" s="1"/>
  <c r="BT220" i="6"/>
  <c r="BV220" i="6" s="1"/>
  <c r="BY220" i="6" s="1"/>
  <c r="BZ220" i="6" s="1"/>
  <c r="BV122" i="6"/>
  <c r="BY122" i="6" s="1"/>
  <c r="BV260" i="6"/>
  <c r="BY260" i="6" s="1"/>
  <c r="CA260" i="6" s="1"/>
  <c r="BV116" i="6"/>
  <c r="BY116" i="6" s="1"/>
  <c r="BZ116" i="6" s="1"/>
  <c r="BV75" i="6"/>
  <c r="BY75" i="6" s="1"/>
  <c r="BV83" i="6"/>
  <c r="BY83" i="6" s="1"/>
  <c r="BZ83" i="6" s="1"/>
  <c r="BV143" i="6"/>
  <c r="BY143" i="6" s="1"/>
  <c r="BV228" i="6"/>
  <c r="BY228" i="6" s="1"/>
  <c r="CA228" i="6" s="1"/>
  <c r="BV195" i="6"/>
  <c r="BY195" i="6" s="1"/>
  <c r="BZ195" i="6" s="1"/>
  <c r="BT78" i="6"/>
  <c r="BV78" i="6" s="1"/>
  <c r="BY78" i="6" s="1"/>
  <c r="BT72" i="6"/>
  <c r="BV72" i="6" s="1"/>
  <c r="BY72" i="6" s="1"/>
  <c r="BT164" i="6"/>
  <c r="BV164" i="6" s="1"/>
  <c r="BY164" i="6" s="1"/>
  <c r="BZ164" i="6" s="1"/>
  <c r="BT179" i="6"/>
  <c r="BV179" i="6" s="1"/>
  <c r="BY179" i="6" s="1"/>
  <c r="BT226" i="6"/>
  <c r="BV226" i="6" s="1"/>
  <c r="BY226" i="6" s="1"/>
  <c r="BT246" i="6"/>
  <c r="BV246" i="6" s="1"/>
  <c r="BY246" i="6" s="1"/>
  <c r="BZ246" i="6" s="1"/>
  <c r="BT219" i="6"/>
  <c r="BV219" i="6" s="1"/>
  <c r="BY219" i="6" s="1"/>
  <c r="BT251" i="6"/>
  <c r="BV251" i="6" s="1"/>
  <c r="BY251" i="6" s="1"/>
  <c r="BT240" i="6"/>
  <c r="BV240" i="6" s="1"/>
  <c r="BY240" i="6" s="1"/>
  <c r="BT181" i="6"/>
  <c r="BV181" i="6" s="1"/>
  <c r="BY181" i="6" s="1"/>
  <c r="BT98" i="6"/>
  <c r="BV98" i="6" s="1"/>
  <c r="BY98" i="6" s="1"/>
  <c r="CA98" i="6" s="1"/>
  <c r="BT117" i="6"/>
  <c r="BV117" i="6" s="1"/>
  <c r="BY117" i="6" s="1"/>
  <c r="CA117" i="6" s="1"/>
  <c r="BT175" i="6"/>
  <c r="BV175" i="6" s="1"/>
  <c r="BY175" i="6" s="1"/>
  <c r="BT238" i="6"/>
  <c r="BV238" i="6" s="1"/>
  <c r="BY238" i="6" s="1"/>
  <c r="BZ238" i="6" s="1"/>
  <c r="BT132" i="6"/>
  <c r="BV132" i="6" s="1"/>
  <c r="BY132" i="6" s="1"/>
  <c r="BZ132" i="6" s="1"/>
  <c r="BT243" i="6"/>
  <c r="BV243" i="6" s="1"/>
  <c r="BY243" i="6" s="1"/>
  <c r="BT135" i="6"/>
  <c r="BV135" i="6" s="1"/>
  <c r="BY135" i="6" s="1"/>
  <c r="BT186" i="6"/>
  <c r="BV186" i="6" s="1"/>
  <c r="BY186" i="6" s="1"/>
  <c r="BT91" i="6"/>
  <c r="BV91" i="6" s="1"/>
  <c r="BY91" i="6" s="1"/>
  <c r="BT232" i="6"/>
  <c r="BV232" i="6" s="1"/>
  <c r="BY232" i="6" s="1"/>
  <c r="BT141" i="6"/>
  <c r="BV141" i="6" s="1"/>
  <c r="BY141" i="6" s="1"/>
  <c r="CA141" i="6" s="1"/>
  <c r="BT147" i="6"/>
  <c r="BV147" i="6" s="1"/>
  <c r="BY147" i="6" s="1"/>
  <c r="BT191" i="6"/>
  <c r="BV191" i="6" s="1"/>
  <c r="BY191" i="6" s="1"/>
  <c r="BA127" i="6"/>
  <c r="BC127" i="6" s="1"/>
  <c r="BA111" i="6"/>
  <c r="BB111" i="6" s="1"/>
  <c r="BA168" i="6"/>
  <c r="BB168" i="6" s="1"/>
  <c r="BA89" i="6"/>
  <c r="BB89" i="6" s="1"/>
  <c r="BT96" i="6"/>
  <c r="BV96" i="6" s="1"/>
  <c r="BY96" i="6" s="1"/>
  <c r="BT95" i="6"/>
  <c r="BV95" i="6" s="1"/>
  <c r="BY95" i="6" s="1"/>
  <c r="BT136" i="6"/>
  <c r="BV136" i="6" s="1"/>
  <c r="BY136" i="6" s="1"/>
  <c r="BT101" i="6"/>
  <c r="BV101" i="6" s="1"/>
  <c r="BY101" i="6" s="1"/>
  <c r="BT152" i="6"/>
  <c r="BV152" i="6" s="1"/>
  <c r="BY152" i="6" s="1"/>
  <c r="CA152" i="6" s="1"/>
  <c r="BT194" i="6"/>
  <c r="BV194" i="6" s="1"/>
  <c r="BY194" i="6" s="1"/>
  <c r="BT204" i="6"/>
  <c r="BV204" i="6" s="1"/>
  <c r="BY204" i="6" s="1"/>
  <c r="BT234" i="6"/>
  <c r="BV234" i="6" s="1"/>
  <c r="BY234" i="6" s="1"/>
  <c r="BV254" i="6"/>
  <c r="BY254" i="6" s="1"/>
  <c r="BV230" i="6"/>
  <c r="BY230" i="6" s="1"/>
  <c r="BZ230" i="6" s="1"/>
  <c r="BV159" i="6"/>
  <c r="BY159" i="6" s="1"/>
  <c r="BT249" i="6"/>
  <c r="BV249" i="6" s="1"/>
  <c r="BY249" i="6" s="1"/>
  <c r="BT121" i="6"/>
  <c r="BV121" i="6" s="1"/>
  <c r="BY121" i="6" s="1"/>
  <c r="CA121" i="6" s="1"/>
  <c r="BT198" i="6"/>
  <c r="BV198" i="6" s="1"/>
  <c r="BY198" i="6" s="1"/>
  <c r="BT262" i="6"/>
  <c r="BV262" i="6" s="1"/>
  <c r="BY262" i="6" s="1"/>
  <c r="BT171" i="6"/>
  <c r="BV171" i="6" s="1"/>
  <c r="BY171" i="6" s="1"/>
  <c r="BZ171" i="6" s="1"/>
  <c r="BT223" i="6"/>
  <c r="BV223" i="6" s="1"/>
  <c r="BY223" i="6" s="1"/>
  <c r="BT255" i="6"/>
  <c r="BV255" i="6" s="1"/>
  <c r="BY255" i="6" s="1"/>
  <c r="BT115" i="6"/>
  <c r="BV115" i="6" s="1"/>
  <c r="BY115" i="6" s="1"/>
  <c r="BT188" i="6"/>
  <c r="BV188" i="6" s="1"/>
  <c r="BY188" i="6" s="1"/>
  <c r="BT65" i="6"/>
  <c r="BV65" i="6" s="1"/>
  <c r="BY65" i="6" s="1"/>
  <c r="BT145" i="6"/>
  <c r="BV145" i="6" s="1"/>
  <c r="BY145" i="6" s="1"/>
  <c r="BT211" i="6"/>
  <c r="BV211" i="6" s="1"/>
  <c r="BY211" i="6" s="1"/>
  <c r="BT257" i="6"/>
  <c r="BV257" i="6" s="1"/>
  <c r="BY257" i="6" s="1"/>
  <c r="BT119" i="6"/>
  <c r="BV119" i="6" s="1"/>
  <c r="BY119" i="6" s="1"/>
  <c r="BT261" i="6"/>
  <c r="BV261" i="6" s="1"/>
  <c r="BY261" i="6" s="1"/>
  <c r="CA261" i="6" s="1"/>
  <c r="BT248" i="6"/>
  <c r="BV248" i="6" s="1"/>
  <c r="BY248" i="6" s="1"/>
  <c r="BT161" i="6"/>
  <c r="BV161" i="6" s="1"/>
  <c r="BY161" i="6" s="1"/>
  <c r="CA161" i="6" s="1"/>
  <c r="BT189" i="6"/>
  <c r="BV189" i="6" s="1"/>
  <c r="BY189" i="6" s="1"/>
  <c r="BT74" i="6"/>
  <c r="BV74" i="6" s="1"/>
  <c r="BY74" i="6" s="1"/>
  <c r="BT142" i="6"/>
  <c r="BV142" i="6" s="1"/>
  <c r="BY142" i="6" s="1"/>
  <c r="BT77" i="6"/>
  <c r="BV77" i="6" s="1"/>
  <c r="BY77" i="6" s="1"/>
  <c r="BT114" i="6"/>
  <c r="BV114" i="6" s="1"/>
  <c r="BY114" i="6" s="1"/>
  <c r="BT133" i="6"/>
  <c r="BV133" i="6" s="1"/>
  <c r="BY133" i="6" s="1"/>
  <c r="BT127" i="6"/>
  <c r="BV127" i="6" s="1"/>
  <c r="BY127" i="6" s="1"/>
  <c r="BT112" i="6"/>
  <c r="BV112" i="6" s="1"/>
  <c r="BY112" i="6" s="1"/>
  <c r="BT73" i="6"/>
  <c r="BV73" i="6" s="1"/>
  <c r="BY73" i="6" s="1"/>
  <c r="BT213" i="6"/>
  <c r="BV213" i="6" s="1"/>
  <c r="BY213" i="6" s="1"/>
  <c r="BT209" i="6"/>
  <c r="BV209" i="6" s="1"/>
  <c r="BY209" i="6" s="1"/>
  <c r="BT106" i="6"/>
  <c r="BV106" i="6" s="1"/>
  <c r="BY106" i="6" s="1"/>
  <c r="CA106" i="6" s="1"/>
  <c r="BT256" i="6"/>
  <c r="BV256" i="6" s="1"/>
  <c r="BY256" i="6" s="1"/>
  <c r="BT108" i="6"/>
  <c r="BV108" i="6" s="1"/>
  <c r="BY108" i="6" s="1"/>
  <c r="BT169" i="6"/>
  <c r="BV169" i="6" s="1"/>
  <c r="BY169" i="6" s="1"/>
  <c r="BZ169" i="6" s="1"/>
  <c r="BT97" i="6"/>
  <c r="BV97" i="6" s="1"/>
  <c r="BY97" i="6" s="1"/>
  <c r="CA97" i="6" s="1"/>
  <c r="BT182" i="6"/>
  <c r="BV182" i="6" s="1"/>
  <c r="BY182" i="6" s="1"/>
  <c r="BT71" i="6"/>
  <c r="BV71" i="6" s="1"/>
  <c r="BY71" i="6" s="1"/>
  <c r="BT80" i="6"/>
  <c r="BV80" i="6" s="1"/>
  <c r="BY80" i="6" s="1"/>
  <c r="BT259" i="6"/>
  <c r="BV259" i="6" s="1"/>
  <c r="BY259" i="6" s="1"/>
  <c r="BT129" i="6"/>
  <c r="BV129" i="6" s="1"/>
  <c r="BY129" i="6" s="1"/>
  <c r="BZ129" i="6" s="1"/>
  <c r="BT123" i="6"/>
  <c r="BV123" i="6" s="1"/>
  <c r="BY123" i="6" s="1"/>
  <c r="BT82" i="6"/>
  <c r="BV82" i="6" s="1"/>
  <c r="BY82" i="6" s="1"/>
  <c r="BT252" i="6"/>
  <c r="BV252" i="6" s="1"/>
  <c r="BY252" i="6" s="1"/>
  <c r="BT229" i="6"/>
  <c r="BV229" i="6" s="1"/>
  <c r="BY229" i="6" s="1"/>
  <c r="BZ229" i="6" s="1"/>
  <c r="BT81" i="6"/>
  <c r="BV81" i="6" s="1"/>
  <c r="BY81" i="6" s="1"/>
  <c r="BT139" i="6"/>
  <c r="BV139" i="6" s="1"/>
  <c r="BY139" i="6" s="1"/>
  <c r="BT187" i="6"/>
  <c r="BV187" i="6" s="1"/>
  <c r="BY187" i="6" s="1"/>
  <c r="BT99" i="6"/>
  <c r="BV99" i="6" s="1"/>
  <c r="BY99" i="6" s="1"/>
  <c r="BT264" i="6"/>
  <c r="BV264" i="6" s="1"/>
  <c r="BY264" i="6" s="1"/>
  <c r="BT87" i="6"/>
  <c r="BV87" i="6" s="1"/>
  <c r="BY87" i="6" s="1"/>
  <c r="BT103" i="6"/>
  <c r="BV103" i="6" s="1"/>
  <c r="BY103" i="6" s="1"/>
  <c r="BT118" i="6"/>
  <c r="BV118" i="6" s="1"/>
  <c r="BY118" i="6" s="1"/>
  <c r="BT203" i="6"/>
  <c r="BV203" i="6" s="1"/>
  <c r="BY203" i="6" s="1"/>
  <c r="BT235" i="6"/>
  <c r="BV235" i="6" s="1"/>
  <c r="BY235" i="6" s="1"/>
  <c r="BT84" i="6"/>
  <c r="BV84" i="6" s="1"/>
  <c r="BY84" i="6" s="1"/>
  <c r="BT140" i="6"/>
  <c r="BV140" i="6" s="1"/>
  <c r="BY140" i="6" s="1"/>
  <c r="BZ140" i="6" s="1"/>
  <c r="BT192" i="6"/>
  <c r="BV192" i="6" s="1"/>
  <c r="BY192" i="6" s="1"/>
  <c r="BT197" i="6"/>
  <c r="BV197" i="6" s="1"/>
  <c r="BY197" i="6" s="1"/>
  <c r="BT245" i="6"/>
  <c r="BV245" i="6" s="1"/>
  <c r="BY245" i="6" s="1"/>
  <c r="BZ245" i="6" s="1"/>
  <c r="BT174" i="6"/>
  <c r="BV174" i="6" s="1"/>
  <c r="BY174" i="6" s="1"/>
  <c r="BT208" i="6"/>
  <c r="BV208" i="6" s="1"/>
  <c r="BY208" i="6" s="1"/>
  <c r="BT163" i="6"/>
  <c r="BV163" i="6" s="1"/>
  <c r="BY163" i="6" s="1"/>
  <c r="BT130" i="6"/>
  <c r="BV130" i="6" s="1"/>
  <c r="BY130" i="6" s="1"/>
  <c r="BT236" i="6"/>
  <c r="BV236" i="6" s="1"/>
  <c r="BY236" i="6" s="1"/>
  <c r="BT124" i="6"/>
  <c r="BV124" i="6" s="1"/>
  <c r="BY124" i="6" s="1"/>
  <c r="BT241" i="6"/>
  <c r="BV241" i="6" s="1"/>
  <c r="BY241" i="6" s="1"/>
  <c r="BT170" i="6"/>
  <c r="BV170" i="6" s="1"/>
  <c r="BY170" i="6" s="1"/>
  <c r="CA170" i="6" s="1"/>
  <c r="BT200" i="6"/>
  <c r="BV200" i="6" s="1"/>
  <c r="BY200" i="6" s="1"/>
  <c r="BT100" i="6"/>
  <c r="BV100" i="6" s="1"/>
  <c r="BY100" i="6" s="1"/>
  <c r="CA100" i="6" s="1"/>
  <c r="BT162" i="6"/>
  <c r="BV162" i="6" s="1"/>
  <c r="BY162" i="6" s="1"/>
  <c r="BT250" i="6"/>
  <c r="BV250" i="6" s="1"/>
  <c r="BY250" i="6" s="1"/>
  <c r="BT85" i="6"/>
  <c r="BV85" i="6" s="1"/>
  <c r="BY85" i="6" s="1"/>
  <c r="BT67" i="6"/>
  <c r="BV67" i="6" s="1"/>
  <c r="BY67" i="6" s="1"/>
  <c r="CA67" i="6" s="1"/>
  <c r="BT128" i="6"/>
  <c r="BV128" i="6" s="1"/>
  <c r="BY128" i="6" s="1"/>
  <c r="BZ128" i="6" s="1"/>
  <c r="BT183" i="6"/>
  <c r="BV183" i="6" s="1"/>
  <c r="BY183" i="6" s="1"/>
  <c r="CA183" i="6" s="1"/>
  <c r="BT207" i="6"/>
  <c r="BV207" i="6" s="1"/>
  <c r="BY207" i="6" s="1"/>
  <c r="BT239" i="6"/>
  <c r="BV239" i="6" s="1"/>
  <c r="BY239" i="6" s="1"/>
  <c r="BT157" i="6"/>
  <c r="BV157" i="6" s="1"/>
  <c r="BY157" i="6" s="1"/>
  <c r="BT210" i="6"/>
  <c r="BV210" i="6" s="1"/>
  <c r="BY210" i="6" s="1"/>
  <c r="BT144" i="6"/>
  <c r="BV144" i="6" s="1"/>
  <c r="BY144" i="6" s="1"/>
  <c r="BT104" i="6"/>
  <c r="BV104" i="6" s="1"/>
  <c r="BY104" i="6" s="1"/>
  <c r="CA104" i="6" s="1"/>
  <c r="BT165" i="6"/>
  <c r="BV165" i="6" s="1"/>
  <c r="BY165" i="6" s="1"/>
  <c r="BT253" i="6"/>
  <c r="BV253" i="6" s="1"/>
  <c r="BY253" i="6" s="1"/>
  <c r="BT70" i="6"/>
  <c r="BV70" i="6" s="1"/>
  <c r="BY70" i="6" s="1"/>
  <c r="BT111" i="6"/>
  <c r="BV111" i="6" s="1"/>
  <c r="BY111" i="6" s="1"/>
  <c r="BT134" i="6"/>
  <c r="BV134" i="6" s="1"/>
  <c r="BY134" i="6" s="1"/>
  <c r="CA134" i="6" s="1"/>
  <c r="BT69" i="6"/>
  <c r="BV69" i="6" s="1"/>
  <c r="BY69" i="6" s="1"/>
  <c r="CA69" i="6" s="1"/>
  <c r="BT168" i="6"/>
  <c r="BV168" i="6" s="1"/>
  <c r="BY168" i="6" s="1"/>
  <c r="BT196" i="6"/>
  <c r="BV196" i="6" s="1"/>
  <c r="BY196" i="6" s="1"/>
  <c r="BT113" i="6"/>
  <c r="BV113" i="6" s="1"/>
  <c r="BY113" i="6" s="1"/>
  <c r="CA113" i="6" s="1"/>
  <c r="BT68" i="6"/>
  <c r="BV68" i="6" s="1"/>
  <c r="BY68" i="6" s="1"/>
  <c r="BZ68" i="6" s="1"/>
  <c r="BT212" i="6"/>
  <c r="BV212" i="6" s="1"/>
  <c r="BY212" i="6" s="1"/>
  <c r="BT242" i="6"/>
  <c r="BV242" i="6" s="1"/>
  <c r="BY242" i="6" s="1"/>
  <c r="BA193" i="6"/>
  <c r="BB193" i="6" s="1"/>
  <c r="BA68" i="6"/>
  <c r="BC68" i="6" s="1"/>
  <c r="BA120" i="6"/>
  <c r="BB120" i="6" s="1"/>
  <c r="BT126" i="6"/>
  <c r="BV126" i="6" s="1"/>
  <c r="BY126" i="6" s="1"/>
  <c r="BZ126" i="6" s="1"/>
  <c r="BT153" i="6"/>
  <c r="BV153" i="6" s="1"/>
  <c r="BY153" i="6" s="1"/>
  <c r="BT185" i="6"/>
  <c r="BV185" i="6" s="1"/>
  <c r="BY185" i="6" s="1"/>
  <c r="BT102" i="6"/>
  <c r="BV102" i="6" s="1"/>
  <c r="BY102" i="6" s="1"/>
  <c r="BZ102" i="6" s="1"/>
  <c r="BT155" i="6"/>
  <c r="BV155" i="6" s="1"/>
  <c r="BY155" i="6" s="1"/>
  <c r="CA155" i="6" s="1"/>
  <c r="BT231" i="6"/>
  <c r="BV231" i="6" s="1"/>
  <c r="BY231" i="6" s="1"/>
  <c r="BT92" i="6"/>
  <c r="BV92" i="6" s="1"/>
  <c r="BY92" i="6" s="1"/>
  <c r="BT184" i="6"/>
  <c r="BV184" i="6" s="1"/>
  <c r="BY184" i="6" s="1"/>
  <c r="BT149" i="6"/>
  <c r="BV149" i="6" s="1"/>
  <c r="BY149" i="6" s="1"/>
  <c r="BV221" i="6"/>
  <c r="BY221" i="6" s="1"/>
  <c r="BT154" i="6"/>
  <c r="BV154" i="6" s="1"/>
  <c r="BY154" i="6" s="1"/>
  <c r="BT110" i="6"/>
  <c r="BV110" i="6" s="1"/>
  <c r="BY110" i="6" s="1"/>
  <c r="BT224" i="6"/>
  <c r="BV224" i="6" s="1"/>
  <c r="BY224" i="6" s="1"/>
  <c r="BT125" i="6"/>
  <c r="BV125" i="6" s="1"/>
  <c r="BY125" i="6" s="1"/>
  <c r="BT173" i="6"/>
  <c r="BV173" i="6" s="1"/>
  <c r="BY173" i="6" s="1"/>
  <c r="BT217" i="6"/>
  <c r="BV217" i="6" s="1"/>
  <c r="BY217" i="6" s="1"/>
  <c r="BT166" i="6"/>
  <c r="BV166" i="6" s="1"/>
  <c r="BY166" i="6" s="1"/>
  <c r="BT172" i="6"/>
  <c r="BV172" i="6" s="1"/>
  <c r="BY172" i="6" s="1"/>
  <c r="BT89" i="6"/>
  <c r="BV89" i="6" s="1"/>
  <c r="BY89" i="6" s="1"/>
  <c r="BT177" i="6"/>
  <c r="BV177" i="6" s="1"/>
  <c r="BY177" i="6" s="1"/>
  <c r="BT193" i="6"/>
  <c r="BV193" i="6" s="1"/>
  <c r="BY193" i="6" s="1"/>
  <c r="BZ193" i="6" s="1"/>
  <c r="BT237" i="6"/>
  <c r="BV237" i="6" s="1"/>
  <c r="BY237" i="6" s="1"/>
  <c r="BT66" i="6"/>
  <c r="BV66" i="6" s="1"/>
  <c r="BY66" i="6" s="1"/>
  <c r="BT131" i="6"/>
  <c r="BV131" i="6" s="1"/>
  <c r="BY131" i="6" s="1"/>
  <c r="BT214" i="6"/>
  <c r="BV214" i="6" s="1"/>
  <c r="BY214" i="6" s="1"/>
  <c r="BT180" i="6"/>
  <c r="BV180" i="6" s="1"/>
  <c r="BY180" i="6" s="1"/>
  <c r="BT244" i="6"/>
  <c r="BV244" i="6" s="1"/>
  <c r="BY244" i="6" s="1"/>
  <c r="BT120" i="6"/>
  <c r="BV120" i="6" s="1"/>
  <c r="BY120" i="6" s="1"/>
  <c r="BT225" i="6"/>
  <c r="BV225" i="6" s="1"/>
  <c r="BY225" i="6" s="1"/>
  <c r="BZ225" i="6" s="1"/>
  <c r="BT222" i="6"/>
  <c r="BV222" i="6" s="1"/>
  <c r="BY222" i="6" s="1"/>
  <c r="BT258" i="6"/>
  <c r="BV258" i="6" s="1"/>
  <c r="BY258" i="6" s="1"/>
  <c r="BT167" i="6"/>
  <c r="BV167" i="6" s="1"/>
  <c r="BY167" i="6" s="1"/>
  <c r="BZ167" i="6" s="1"/>
  <c r="BT227" i="6"/>
  <c r="BV227" i="6" s="1"/>
  <c r="BY227" i="6" s="1"/>
  <c r="BT88" i="6"/>
  <c r="BV88" i="6" s="1"/>
  <c r="BY88" i="6" s="1"/>
  <c r="BT107" i="6"/>
  <c r="BV107" i="6" s="1"/>
  <c r="BY107" i="6" s="1"/>
  <c r="BT148" i="6"/>
  <c r="BV148" i="6" s="1"/>
  <c r="BY148" i="6" s="1"/>
  <c r="CA148" i="6" s="1"/>
  <c r="BT176" i="6"/>
  <c r="BV176" i="6" s="1"/>
  <c r="BY176" i="6" s="1"/>
  <c r="CA176" i="6" s="1"/>
  <c r="BT137" i="6"/>
  <c r="BV137" i="6" s="1"/>
  <c r="BY137" i="6" s="1"/>
  <c r="BT150" i="6"/>
  <c r="BV150" i="6" s="1"/>
  <c r="BY150" i="6" s="1"/>
  <c r="BT202" i="6"/>
  <c r="BV202" i="6" s="1"/>
  <c r="BY202" i="6" s="1"/>
  <c r="BT263" i="6"/>
  <c r="BV263" i="6" s="1"/>
  <c r="BY263" i="6" s="1"/>
  <c r="BT93" i="6"/>
  <c r="BV93" i="6" s="1"/>
  <c r="BY93" i="6" s="1"/>
  <c r="BT79" i="6"/>
  <c r="BV79" i="6" s="1"/>
  <c r="BY79" i="6" s="1"/>
  <c r="BT216" i="6"/>
  <c r="BV216" i="6" s="1"/>
  <c r="BY216" i="6" s="1"/>
  <c r="BT64" i="6"/>
  <c r="BV64" i="6" s="1"/>
  <c r="BY64" i="6" s="1"/>
  <c r="CA64" i="6" s="1"/>
  <c r="BT158" i="6"/>
  <c r="BV158" i="6" s="1"/>
  <c r="BY158" i="6" s="1"/>
  <c r="BT215" i="6"/>
  <c r="BV215" i="6" s="1"/>
  <c r="BY215" i="6" s="1"/>
  <c r="BT160" i="6"/>
  <c r="BV160" i="6" s="1"/>
  <c r="BY160" i="6" s="1"/>
  <c r="BT138" i="6"/>
  <c r="BV138" i="6" s="1"/>
  <c r="BY138" i="6" s="1"/>
  <c r="BT94" i="6"/>
  <c r="BV94" i="6" s="1"/>
  <c r="BY94" i="6" s="1"/>
  <c r="BT151" i="6"/>
  <c r="BV151" i="6" s="1"/>
  <c r="BY151" i="6" s="1"/>
  <c r="BT156" i="6"/>
  <c r="BV156" i="6" s="1"/>
  <c r="BY156" i="6" s="1"/>
  <c r="BT109" i="6"/>
  <c r="BV109" i="6" s="1"/>
  <c r="BY109" i="6" s="1"/>
  <c r="BT146" i="6"/>
  <c r="BV146" i="6" s="1"/>
  <c r="BY146" i="6" s="1"/>
  <c r="BT199" i="6"/>
  <c r="BV199" i="6" s="1"/>
  <c r="BY199" i="6" s="1"/>
  <c r="BT86" i="6"/>
  <c r="BV86" i="6" s="1"/>
  <c r="BY86" i="6" s="1"/>
  <c r="BV90" i="6"/>
  <c r="BY90" i="6" s="1"/>
  <c r="BV218" i="6"/>
  <c r="BY218" i="6" s="1"/>
  <c r="BV178" i="6"/>
  <c r="BY178" i="6" s="1"/>
  <c r="F68" i="6"/>
  <c r="H68" i="6" s="1"/>
  <c r="F207" i="6"/>
  <c r="G207" i="6" s="1"/>
  <c r="F95" i="6"/>
  <c r="H95" i="6" s="1"/>
  <c r="BA255" i="6"/>
  <c r="BC255" i="6" s="1"/>
  <c r="BA72" i="6"/>
  <c r="BB72" i="6" s="1"/>
  <c r="BA200" i="6"/>
  <c r="BB200" i="6" s="1"/>
  <c r="BA95" i="6"/>
  <c r="BC95" i="6" s="1"/>
  <c r="BA67" i="6"/>
  <c r="BB67" i="6" s="1"/>
  <c r="BA211" i="6"/>
  <c r="BC211" i="6" s="1"/>
  <c r="F65" i="6"/>
  <c r="G65" i="6" s="1"/>
  <c r="F80" i="6"/>
  <c r="G80" i="6" s="1"/>
  <c r="F76" i="6"/>
  <c r="H76" i="6" s="1"/>
  <c r="F169" i="6"/>
  <c r="G169" i="6" s="1"/>
  <c r="F164" i="6"/>
  <c r="H164" i="6" s="1"/>
  <c r="F254" i="6"/>
  <c r="G254" i="6" s="1"/>
  <c r="F187" i="6"/>
  <c r="H187" i="6" s="1"/>
  <c r="F147" i="6"/>
  <c r="H147" i="6" s="1"/>
  <c r="BA83" i="6"/>
  <c r="BC83" i="6" s="1"/>
  <c r="BA184" i="6"/>
  <c r="BB184" i="6" s="1"/>
  <c r="BA245" i="6"/>
  <c r="BB245" i="6" s="1"/>
  <c r="BA116" i="6"/>
  <c r="BB116" i="6" s="1"/>
  <c r="F141" i="6"/>
  <c r="G141" i="6" s="1"/>
  <c r="F238" i="6"/>
  <c r="G238" i="6" s="1"/>
  <c r="F244" i="6"/>
  <c r="H244" i="6" s="1"/>
  <c r="F101" i="6"/>
  <c r="G101" i="6" s="1"/>
  <c r="F83" i="6"/>
  <c r="G83" i="6" s="1"/>
  <c r="F156" i="6"/>
  <c r="G156" i="6" s="1"/>
  <c r="F145" i="6"/>
  <c r="H145" i="6" s="1"/>
  <c r="F66" i="6"/>
  <c r="G66" i="6" s="1"/>
  <c r="F131" i="6"/>
  <c r="G131" i="6" s="1"/>
  <c r="F249" i="6"/>
  <c r="G249" i="6" s="1"/>
  <c r="F260" i="6"/>
  <c r="H260" i="6" s="1"/>
  <c r="F251" i="6"/>
  <c r="G251" i="6" s="1"/>
  <c r="F75" i="6"/>
  <c r="G75" i="6" s="1"/>
  <c r="F221" i="6"/>
  <c r="H221" i="6" s="1"/>
  <c r="F245" i="6"/>
  <c r="H245" i="6" s="1"/>
  <c r="F216" i="6"/>
  <c r="G216" i="6" s="1"/>
  <c r="F85" i="6"/>
  <c r="G85" i="6" s="1"/>
  <c r="F136" i="6"/>
  <c r="H136" i="6" s="1"/>
  <c r="F138" i="6"/>
  <c r="H138" i="6" s="1"/>
  <c r="F143" i="6"/>
  <c r="H143" i="6" s="1"/>
  <c r="F200" i="6"/>
  <c r="H200" i="6" s="1"/>
  <c r="F167" i="6"/>
  <c r="G167" i="6" s="1"/>
  <c r="F73" i="6"/>
  <c r="H73" i="6" s="1"/>
  <c r="F96" i="6"/>
  <c r="G96" i="6" s="1"/>
  <c r="F262" i="6"/>
  <c r="H262" i="6" s="1"/>
  <c r="F175" i="6"/>
  <c r="G175" i="6" s="1"/>
  <c r="F79" i="6"/>
  <c r="G79" i="6" s="1"/>
  <c r="F223" i="6"/>
  <c r="H223" i="6" s="1"/>
  <c r="F166" i="6"/>
  <c r="F217" i="6"/>
  <c r="G217" i="6" s="1"/>
  <c r="F135" i="6"/>
  <c r="G135" i="6" s="1"/>
  <c r="F112" i="6"/>
  <c r="H112" i="6" s="1"/>
  <c r="F165" i="6"/>
  <c r="H165" i="6" s="1"/>
  <c r="F247" i="6"/>
  <c r="G247" i="6" s="1"/>
  <c r="F208" i="6"/>
  <c r="H208" i="6" s="1"/>
  <c r="F151" i="6"/>
  <c r="G151" i="6" s="1"/>
  <c r="BA69" i="6"/>
  <c r="BB69" i="6" s="1"/>
  <c r="BA190" i="6"/>
  <c r="BC190" i="6" s="1"/>
  <c r="AZ245" i="6"/>
  <c r="BA234" i="6"/>
  <c r="BC234" i="6" s="1"/>
  <c r="BA114" i="6"/>
  <c r="BB114" i="6" s="1"/>
  <c r="BA150" i="6"/>
  <c r="BC150" i="6" s="1"/>
  <c r="BA105" i="6"/>
  <c r="BB105" i="6" s="1"/>
  <c r="BA99" i="6"/>
  <c r="BC99" i="6" s="1"/>
  <c r="BA70" i="6"/>
  <c r="BB70" i="6" s="1"/>
  <c r="BA187" i="6"/>
  <c r="BB187" i="6" s="1"/>
  <c r="BA90" i="6"/>
  <c r="BC90" i="6" s="1"/>
  <c r="BA159" i="6"/>
  <c r="BC159" i="6" s="1"/>
  <c r="BA100" i="6"/>
  <c r="BB100" i="6" s="1"/>
  <c r="BA123" i="6"/>
  <c r="BC123" i="6" s="1"/>
  <c r="BA113" i="6"/>
  <c r="BB113" i="6" s="1"/>
  <c r="BA153" i="6"/>
  <c r="BC153" i="6" s="1"/>
  <c r="BA118" i="6"/>
  <c r="BB118" i="6" s="1"/>
  <c r="BA261" i="6"/>
  <c r="BC261" i="6" s="1"/>
  <c r="BA189" i="6"/>
  <c r="BC189" i="6" s="1"/>
  <c r="BA129" i="6"/>
  <c r="BB129" i="6" s="1"/>
  <c r="BA65" i="6"/>
  <c r="BC65" i="6" s="1"/>
  <c r="BA106" i="6"/>
  <c r="BB106" i="6" s="1"/>
  <c r="BA71" i="6"/>
  <c r="BC71" i="6" s="1"/>
  <c r="BA152" i="6"/>
  <c r="BB152" i="6" s="1"/>
  <c r="BA224" i="6"/>
  <c r="BC224" i="6" s="1"/>
  <c r="BA142" i="6"/>
  <c r="BB142" i="6" s="1"/>
  <c r="AZ211" i="6"/>
  <c r="BA247" i="6"/>
  <c r="BB247" i="6" s="1"/>
  <c r="AZ156" i="6"/>
  <c r="BA156" i="6"/>
  <c r="BC156" i="6" s="1"/>
  <c r="BA126" i="6"/>
  <c r="BC126" i="6" s="1"/>
  <c r="BA194" i="6"/>
  <c r="BB194" i="6" s="1"/>
  <c r="BA80" i="6"/>
  <c r="BC80" i="6" s="1"/>
  <c r="BA128" i="6"/>
  <c r="BC128" i="6" s="1"/>
  <c r="BA163" i="6"/>
  <c r="BC163" i="6" s="1"/>
  <c r="BA181" i="6"/>
  <c r="BB181" i="6" s="1"/>
  <c r="BA155" i="6"/>
  <c r="BB155" i="6" s="1"/>
  <c r="BA130" i="6"/>
  <c r="BC130" i="6" s="1"/>
  <c r="BA215" i="6"/>
  <c r="BC215" i="6" s="1"/>
  <c r="BA185" i="6"/>
  <c r="BC185" i="6" s="1"/>
  <c r="BA182" i="6"/>
  <c r="BB182" i="6" s="1"/>
  <c r="BA138" i="6"/>
  <c r="BC138" i="6" s="1"/>
  <c r="BA248" i="6"/>
  <c r="BB248" i="6" s="1"/>
  <c r="BA239" i="6"/>
  <c r="BC239" i="6" s="1"/>
  <c r="BA258" i="6"/>
  <c r="BB258" i="6" s="1"/>
  <c r="BA96" i="6"/>
  <c r="BB96" i="6" s="1"/>
  <c r="BA109" i="6"/>
  <c r="BC109" i="6" s="1"/>
  <c r="BA91" i="6"/>
  <c r="BB91" i="6" s="1"/>
  <c r="BA191" i="6"/>
  <c r="BB191" i="6" s="1"/>
  <c r="BA166" i="6"/>
  <c r="BC166" i="6" s="1"/>
  <c r="BA201" i="6"/>
  <c r="BC201" i="6" s="1"/>
  <c r="BA133" i="6"/>
  <c r="BB133" i="6" s="1"/>
  <c r="BA240" i="6"/>
  <c r="BB240" i="6" s="1"/>
  <c r="BA117" i="6"/>
  <c r="BB117" i="6" s="1"/>
  <c r="BA157" i="6"/>
  <c r="BB157" i="6" s="1"/>
  <c r="BA134" i="6"/>
  <c r="BC134" i="6" s="1"/>
  <c r="BA75" i="6"/>
  <c r="BC75" i="6" s="1"/>
  <c r="BA257" i="6"/>
  <c r="BC257" i="6" s="1"/>
  <c r="BA77" i="6"/>
  <c r="BB77" i="6" s="1"/>
  <c r="BA136" i="6"/>
  <c r="BC136" i="6" s="1"/>
  <c r="BA124" i="6"/>
  <c r="BB124" i="6" s="1"/>
  <c r="BA202" i="6"/>
  <c r="BB202" i="6" s="1"/>
  <c r="BA110" i="6"/>
  <c r="BB110" i="6" s="1"/>
  <c r="BA241" i="6"/>
  <c r="BC241" i="6" s="1"/>
  <c r="BA192" i="6"/>
  <c r="BB192" i="6" s="1"/>
  <c r="BA220" i="6"/>
  <c r="BC220" i="6" s="1"/>
  <c r="BA172" i="6"/>
  <c r="BB172" i="6" s="1"/>
  <c r="BA122" i="6"/>
  <c r="BB122" i="6" s="1"/>
  <c r="BA242" i="6"/>
  <c r="BC242" i="6" s="1"/>
  <c r="BA119" i="6"/>
  <c r="BC119" i="6" s="1"/>
  <c r="BA170" i="6"/>
  <c r="BB170" i="6" s="1"/>
  <c r="BA171" i="6"/>
  <c r="BB171" i="6" s="1"/>
  <c r="BA88" i="6"/>
  <c r="BB88" i="6" s="1"/>
  <c r="BA145" i="6"/>
  <c r="BC145" i="6" s="1"/>
  <c r="BA132" i="6"/>
  <c r="BC132" i="6" s="1"/>
  <c r="BA146" i="6"/>
  <c r="BB146" i="6" s="1"/>
  <c r="BA253" i="6"/>
  <c r="BB253" i="6" s="1"/>
  <c r="BA237" i="6"/>
  <c r="BC237" i="6" s="1"/>
  <c r="BA217" i="6"/>
  <c r="BC217" i="6" s="1"/>
  <c r="BA92" i="6"/>
  <c r="BC92" i="6" s="1"/>
  <c r="BA199" i="6"/>
  <c r="BB199" i="6" s="1"/>
  <c r="BA178" i="6"/>
  <c r="BB178" i="6" s="1"/>
  <c r="BA209" i="6"/>
  <c r="BC209" i="6" s="1"/>
  <c r="BA230" i="6"/>
  <c r="BB230" i="6" s="1"/>
  <c r="BA204" i="6"/>
  <c r="BB204" i="6" s="1"/>
  <c r="BA254" i="6"/>
  <c r="BC254" i="6" s="1"/>
  <c r="BA228" i="6"/>
  <c r="BB228" i="6" s="1"/>
  <c r="BA186" i="6"/>
  <c r="BC186" i="6" s="1"/>
  <c r="BA148" i="6"/>
  <c r="BB148" i="6" s="1"/>
  <c r="BA252" i="6"/>
  <c r="BB252" i="6" s="1"/>
  <c r="BA197" i="6"/>
  <c r="BB197" i="6" s="1"/>
  <c r="BA121" i="6"/>
  <c r="BB121" i="6" s="1"/>
  <c r="BA101" i="6"/>
  <c r="BB101" i="6" s="1"/>
  <c r="BA103" i="6"/>
  <c r="BB103" i="6" s="1"/>
  <c r="F225" i="6"/>
  <c r="H225" i="6" s="1"/>
  <c r="F87" i="6"/>
  <c r="H87" i="6" s="1"/>
  <c r="F246" i="6"/>
  <c r="H246" i="6" s="1"/>
  <c r="F206" i="6"/>
  <c r="H206" i="6" s="1"/>
  <c r="F191" i="6"/>
  <c r="G191" i="6" s="1"/>
  <c r="F155" i="6"/>
  <c r="G155" i="6" s="1"/>
  <c r="F235" i="6"/>
  <c r="H235" i="6" s="1"/>
  <c r="BA212" i="6"/>
  <c r="BB212" i="6" s="1"/>
  <c r="F162" i="6"/>
  <c r="H162" i="6" s="1"/>
  <c r="F69" i="6"/>
  <c r="G69" i="6" s="1"/>
  <c r="G199" i="6"/>
  <c r="F233" i="6"/>
  <c r="G233" i="6" s="1"/>
  <c r="F89" i="6"/>
  <c r="G89" i="6" s="1"/>
  <c r="F215" i="6"/>
  <c r="G215" i="6" s="1"/>
  <c r="F110" i="6"/>
  <c r="H110" i="6" s="1"/>
  <c r="F189" i="6"/>
  <c r="G189" i="6" s="1"/>
  <c r="F194" i="6"/>
  <c r="H194" i="6" s="1"/>
  <c r="F205" i="6"/>
  <c r="G205" i="6" s="1"/>
  <c r="F178" i="6"/>
  <c r="H178" i="6" s="1"/>
  <c r="F115" i="6"/>
  <c r="H115" i="6" s="1"/>
  <c r="F214" i="6"/>
  <c r="G214" i="6" s="1"/>
  <c r="F257" i="6"/>
  <c r="G257" i="6" s="1"/>
  <c r="F255" i="6"/>
  <c r="G255" i="6" s="1"/>
  <c r="F126" i="6"/>
  <c r="F100" i="6"/>
  <c r="F239" i="6"/>
  <c r="H239" i="6" s="1"/>
  <c r="F227" i="6"/>
  <c r="H227" i="6" s="1"/>
  <c r="F252" i="6"/>
  <c r="G252" i="6" s="1"/>
  <c r="F171" i="6"/>
  <c r="G171" i="6" s="1"/>
  <c r="F201" i="6"/>
  <c r="H201" i="6" s="1"/>
  <c r="F84" i="6"/>
  <c r="H84" i="6" s="1"/>
  <c r="F161" i="6"/>
  <c r="H161" i="6" s="1"/>
  <c r="F196" i="6"/>
  <c r="H196" i="6" s="1"/>
  <c r="F107" i="6"/>
  <c r="G107" i="6" s="1"/>
  <c r="F181" i="6"/>
  <c r="G181" i="6" s="1"/>
  <c r="F137" i="6"/>
  <c r="G137" i="6" s="1"/>
  <c r="F114" i="6"/>
  <c r="G114" i="6" s="1"/>
  <c r="F179" i="6"/>
  <c r="H179" i="6" s="1"/>
  <c r="H182" i="6"/>
  <c r="F148" i="6"/>
  <c r="F154" i="6"/>
  <c r="H154" i="6" s="1"/>
  <c r="F261" i="6"/>
  <c r="H261" i="6" s="1"/>
  <c r="F176" i="6"/>
  <c r="H176" i="6" s="1"/>
  <c r="F99" i="6"/>
  <c r="H99" i="6" s="1"/>
  <c r="F109" i="6"/>
  <c r="H109" i="6" s="1"/>
  <c r="F133" i="6"/>
  <c r="G133" i="6" s="1"/>
  <c r="F188" i="6"/>
  <c r="F198" i="6"/>
  <c r="H198" i="6" s="1"/>
  <c r="F121" i="6"/>
  <c r="H121" i="6" s="1"/>
  <c r="BA219" i="6"/>
  <c r="BC219" i="6" s="1"/>
  <c r="BA73" i="6"/>
  <c r="BB73" i="6" s="1"/>
  <c r="F152" i="6"/>
  <c r="H152" i="6" s="1"/>
  <c r="F263" i="6"/>
  <c r="G263" i="6" s="1"/>
  <c r="F111" i="6"/>
  <c r="G111" i="6" s="1"/>
  <c r="F180" i="6"/>
  <c r="H180" i="6" s="1"/>
  <c r="F92" i="6"/>
  <c r="H92" i="6" s="1"/>
  <c r="F258" i="6"/>
  <c r="G258" i="6" s="1"/>
  <c r="F172" i="6"/>
  <c r="G172" i="6" s="1"/>
  <c r="F243" i="6"/>
  <c r="G243" i="6" s="1"/>
  <c r="F192" i="6"/>
  <c r="G192" i="6" s="1"/>
  <c r="F67" i="6"/>
  <c r="G67" i="6" s="1"/>
  <c r="F117" i="6"/>
  <c r="H117" i="6" s="1"/>
  <c r="F229" i="6"/>
  <c r="G229" i="6" s="1"/>
  <c r="F123" i="6"/>
  <c r="G123" i="6" s="1"/>
  <c r="F193" i="6"/>
  <c r="G193" i="6" s="1"/>
  <c r="F108" i="6"/>
  <c r="H108" i="6" s="1"/>
  <c r="F116" i="6"/>
  <c r="F183" i="6"/>
  <c r="H183" i="6" s="1"/>
  <c r="F250" i="6"/>
  <c r="H250" i="6" s="1"/>
  <c r="F104" i="6"/>
  <c r="G104" i="6" s="1"/>
  <c r="F210" i="6"/>
  <c r="G210" i="6" s="1"/>
  <c r="F160" i="6"/>
  <c r="G160" i="6" s="1"/>
  <c r="F241" i="6"/>
  <c r="H241" i="6" s="1"/>
  <c r="F74" i="6"/>
  <c r="G74" i="6" s="1"/>
  <c r="F185" i="6"/>
  <c r="H185" i="6" s="1"/>
  <c r="F128" i="6"/>
  <c r="H128" i="6" s="1"/>
  <c r="F127" i="6"/>
  <c r="G127" i="6" s="1"/>
  <c r="F130" i="6"/>
  <c r="H130" i="6" s="1"/>
  <c r="F139" i="6"/>
  <c r="H139" i="6" s="1"/>
  <c r="F253" i="6"/>
  <c r="H253" i="6" s="1"/>
  <c r="F237" i="6"/>
  <c r="H237" i="6" s="1"/>
  <c r="F234" i="6"/>
  <c r="H234" i="6" s="1"/>
  <c r="F129" i="6"/>
  <c r="G129" i="6" s="1"/>
  <c r="F259" i="6"/>
  <c r="H259" i="6" s="1"/>
  <c r="F177" i="6"/>
  <c r="G177" i="6" s="1"/>
  <c r="G90" i="6"/>
  <c r="H90" i="6"/>
  <c r="F222" i="6"/>
  <c r="F197" i="6"/>
  <c r="G197" i="6" s="1"/>
  <c r="G70" i="6"/>
  <c r="F224" i="6"/>
  <c r="F140" i="6"/>
  <c r="F159" i="6"/>
  <c r="G159" i="6" s="1"/>
  <c r="H118" i="6"/>
  <c r="H207" i="6"/>
  <c r="F236" i="6"/>
  <c r="F149" i="6"/>
  <c r="G149" i="6" s="1"/>
  <c r="F113" i="6"/>
  <c r="G113" i="6" s="1"/>
  <c r="F204" i="6"/>
  <c r="H204" i="6" s="1"/>
  <c r="F125" i="6"/>
  <c r="G125" i="6" s="1"/>
  <c r="F81" i="6"/>
  <c r="H81" i="6" s="1"/>
  <c r="F72" i="6"/>
  <c r="G72" i="6" s="1"/>
  <c r="F220" i="6"/>
  <c r="H220" i="6" s="1"/>
  <c r="F173" i="6"/>
  <c r="H173" i="6" s="1"/>
  <c r="F146" i="6"/>
  <c r="F106" i="6"/>
  <c r="H106" i="6" s="1"/>
  <c r="BA162" i="6"/>
  <c r="BB162" i="6" s="1"/>
  <c r="BA206" i="6"/>
  <c r="BC206" i="6" s="1"/>
  <c r="BA84" i="6"/>
  <c r="BB84" i="6" s="1"/>
  <c r="BA179" i="6"/>
  <c r="BC179" i="6" s="1"/>
  <c r="BA108" i="6"/>
  <c r="BC108" i="6" s="1"/>
  <c r="BA221" i="6"/>
  <c r="BB221" i="6" s="1"/>
  <c r="AZ221" i="6"/>
  <c r="AZ179" i="6"/>
  <c r="H195" i="6"/>
  <c r="BA135" i="6"/>
  <c r="BC135" i="6" s="1"/>
  <c r="AZ135" i="6"/>
  <c r="BA151" i="6"/>
  <c r="BC151" i="6" s="1"/>
  <c r="BA238" i="6"/>
  <c r="BC238" i="6" s="1"/>
  <c r="BA249" i="6"/>
  <c r="BC249" i="6" s="1"/>
  <c r="BA154" i="6"/>
  <c r="BC154" i="6" s="1"/>
  <c r="BA86" i="6"/>
  <c r="BC86" i="6" s="1"/>
  <c r="BA102" i="6"/>
  <c r="BC102" i="6" s="1"/>
  <c r="F232" i="6"/>
  <c r="H232" i="6" s="1"/>
  <c r="F91" i="6"/>
  <c r="H91" i="6" s="1"/>
  <c r="BA198" i="6"/>
  <c r="BB198" i="6" s="1"/>
  <c r="AZ198" i="6"/>
  <c r="BA174" i="6"/>
  <c r="BB174" i="6" s="1"/>
  <c r="BA82" i="6"/>
  <c r="BB82" i="6" s="1"/>
  <c r="BA164" i="6"/>
  <c r="BC164" i="6" s="1"/>
  <c r="BA85" i="6"/>
  <c r="BC85" i="6" s="1"/>
  <c r="BA161" i="6"/>
  <c r="BB161" i="6" s="1"/>
  <c r="BA225" i="6"/>
  <c r="BB225" i="6" s="1"/>
  <c r="BA140" i="6"/>
  <c r="BC140" i="6" s="1"/>
  <c r="BA208" i="6"/>
  <c r="BB208" i="6" s="1"/>
  <c r="BA175" i="6"/>
  <c r="BB175" i="6" s="1"/>
  <c r="AZ175" i="6"/>
  <c r="BA160" i="6"/>
  <c r="BC160" i="6" s="1"/>
  <c r="AZ160" i="6"/>
  <c r="BA256" i="6"/>
  <c r="BB256" i="6" s="1"/>
  <c r="BA64" i="6"/>
  <c r="BC64" i="6" s="1"/>
  <c r="BA176" i="6"/>
  <c r="BB176" i="6" s="1"/>
  <c r="BA264" i="6"/>
  <c r="BB264" i="6" s="1"/>
  <c r="AZ264" i="6"/>
  <c r="AZ255" i="6"/>
  <c r="BA188" i="6"/>
  <c r="BC188" i="6" s="1"/>
  <c r="BA251" i="6"/>
  <c r="BC251" i="6" s="1"/>
  <c r="AZ162" i="6"/>
  <c r="AZ84" i="6"/>
  <c r="AZ206" i="6"/>
  <c r="BA87" i="6"/>
  <c r="BB87" i="6" s="1"/>
  <c r="BA196" i="6"/>
  <c r="BC196" i="6" s="1"/>
  <c r="BA246" i="6"/>
  <c r="BB246" i="6" s="1"/>
  <c r="BA218" i="6"/>
  <c r="BB218" i="6" s="1"/>
  <c r="BA125" i="6"/>
  <c r="BC125" i="6" s="1"/>
  <c r="BA79" i="6"/>
  <c r="BB79" i="6" s="1"/>
  <c r="BA216" i="6"/>
  <c r="BC216" i="6" s="1"/>
  <c r="BA205" i="6"/>
  <c r="BB205" i="6" s="1"/>
  <c r="BA236" i="6"/>
  <c r="BC236" i="6" s="1"/>
  <c r="BA180" i="6"/>
  <c r="BC180" i="6" s="1"/>
  <c r="BA210" i="6"/>
  <c r="BB210" i="6" s="1"/>
  <c r="BA243" i="6"/>
  <c r="BC243" i="6" s="1"/>
  <c r="BA169" i="6"/>
  <c r="BB169" i="6" s="1"/>
  <c r="BA74" i="6"/>
  <c r="BC74" i="6" s="1"/>
  <c r="BA98" i="6"/>
  <c r="BB98" i="6" s="1"/>
  <c r="BA195" i="6"/>
  <c r="BC195" i="6" s="1"/>
  <c r="BA173" i="6"/>
  <c r="BC173" i="6" s="1"/>
  <c r="BA158" i="6"/>
  <c r="BB158" i="6" s="1"/>
  <c r="BA81" i="6"/>
  <c r="BC81" i="6" s="1"/>
  <c r="BA115" i="6"/>
  <c r="BB115" i="6" s="1"/>
  <c r="F120" i="6"/>
  <c r="F163" i="6"/>
  <c r="G163" i="6" s="1"/>
  <c r="F240" i="6"/>
  <c r="G240" i="6" s="1"/>
  <c r="F219" i="6"/>
  <c r="G219" i="6" s="1"/>
  <c r="F105" i="6"/>
  <c r="G105" i="6" s="1"/>
  <c r="F82" i="6"/>
  <c r="F213" i="6"/>
  <c r="G213" i="6" s="1"/>
  <c r="F212" i="6"/>
  <c r="H212" i="6" s="1"/>
  <c r="F157" i="6"/>
  <c r="G157" i="6" s="1"/>
  <c r="F122" i="6"/>
  <c r="H122" i="6" s="1"/>
  <c r="F134" i="6"/>
  <c r="F119" i="6"/>
  <c r="H119" i="6" s="1"/>
  <c r="F228" i="6"/>
  <c r="H228" i="6" s="1"/>
  <c r="F226" i="6"/>
  <c r="H226" i="6" s="1"/>
  <c r="AZ108" i="6"/>
  <c r="AZ219" i="6"/>
  <c r="BA137" i="6"/>
  <c r="BB137" i="6" s="1"/>
  <c r="BA229" i="6"/>
  <c r="BB229" i="6" s="1"/>
  <c r="BA214" i="6"/>
  <c r="BB214" i="6" s="1"/>
  <c r="BA183" i="6"/>
  <c r="BB183" i="6" s="1"/>
  <c r="BA78" i="6"/>
  <c r="BC78" i="6" s="1"/>
  <c r="BA233" i="6"/>
  <c r="BB233" i="6" s="1"/>
  <c r="BA147" i="6"/>
  <c r="BB147" i="6" s="1"/>
  <c r="BA149" i="6"/>
  <c r="BB149" i="6" s="1"/>
  <c r="BA177" i="6"/>
  <c r="BC177" i="6" s="1"/>
  <c r="BA226" i="6"/>
  <c r="BB226" i="6" s="1"/>
  <c r="BA227" i="6"/>
  <c r="BC227" i="6" s="1"/>
  <c r="BA139" i="6"/>
  <c r="BB139" i="6" s="1"/>
  <c r="BA144" i="6"/>
  <c r="BB144" i="6" s="1"/>
  <c r="BA104" i="6"/>
  <c r="BC104" i="6" s="1"/>
  <c r="BA97" i="6"/>
  <c r="BC97" i="6" s="1"/>
  <c r="BA167" i="6"/>
  <c r="BB167" i="6" s="1"/>
  <c r="BA244" i="6"/>
  <c r="BC244" i="6" s="1"/>
  <c r="BA213" i="6"/>
  <c r="BC213" i="6" s="1"/>
  <c r="BA165" i="6"/>
  <c r="BC165" i="6" s="1"/>
  <c r="BA232" i="6"/>
  <c r="BC232" i="6" s="1"/>
  <c r="BA143" i="6"/>
  <c r="BC143" i="6" s="1"/>
  <c r="BA131" i="6"/>
  <c r="BC131" i="6" s="1"/>
  <c r="BA262" i="6"/>
  <c r="BC262" i="6" s="1"/>
  <c r="BA76" i="6"/>
  <c r="BC76" i="6" s="1"/>
  <c r="BA231" i="6"/>
  <c r="BB231" i="6" s="1"/>
  <c r="BA207" i="6"/>
  <c r="BC207" i="6" s="1"/>
  <c r="F77" i="6"/>
  <c r="F153" i="6"/>
  <c r="G153" i="6" s="1"/>
  <c r="F97" i="6"/>
  <c r="H97" i="6" s="1"/>
  <c r="F88" i="6"/>
  <c r="F242" i="6"/>
  <c r="F144" i="6"/>
  <c r="H144" i="6" s="1"/>
  <c r="F203" i="6"/>
  <c r="G203" i="6" s="1"/>
  <c r="F103" i="6"/>
  <c r="F102" i="6"/>
  <c r="G102" i="6" s="1"/>
  <c r="F202" i="6"/>
  <c r="G202" i="6" s="1"/>
  <c r="F158" i="6"/>
  <c r="F190" i="6"/>
  <c r="H190" i="6" s="1"/>
  <c r="F218" i="6"/>
  <c r="BA259" i="6"/>
  <c r="BC259" i="6" s="1"/>
  <c r="BA222" i="6"/>
  <c r="BC222" i="6" s="1"/>
  <c r="BA107" i="6"/>
  <c r="BB107" i="6" s="1"/>
  <c r="BA112" i="6"/>
  <c r="BC112" i="6" s="1"/>
  <c r="BA93" i="6"/>
  <c r="BB93" i="6" s="1"/>
  <c r="BA66" i="6"/>
  <c r="BB66" i="6" s="1"/>
  <c r="BA260" i="6"/>
  <c r="BC260" i="6" s="1"/>
  <c r="BA203" i="6"/>
  <c r="BB203" i="6" s="1"/>
  <c r="BA250" i="6"/>
  <c r="BC250" i="6" s="1"/>
  <c r="BA263" i="6"/>
  <c r="BB263" i="6" s="1"/>
  <c r="BA223" i="6"/>
  <c r="BC223" i="6" s="1"/>
  <c r="BA94" i="6"/>
  <c r="BB94" i="6" s="1"/>
  <c r="BA141" i="6"/>
  <c r="BB141" i="6" s="1"/>
  <c r="BA235" i="6"/>
  <c r="BC235" i="6" s="1"/>
  <c r="H184" i="6"/>
  <c r="G184" i="6"/>
  <c r="F256" i="6"/>
  <c r="H78" i="6"/>
  <c r="G78" i="6"/>
  <c r="F211" i="6"/>
  <c r="G211" i="6" s="1"/>
  <c r="F124" i="6"/>
  <c r="F231" i="6"/>
  <c r="H231" i="6" s="1"/>
  <c r="F209" i="6"/>
  <c r="F132" i="6"/>
  <c r="F93" i="6"/>
  <c r="F168" i="6"/>
  <c r="F94" i="6"/>
  <c r="F150" i="6"/>
  <c r="F71" i="6"/>
  <c r="F248" i="6"/>
  <c r="F64" i="6"/>
  <c r="F230" i="6"/>
  <c r="F186" i="6"/>
  <c r="F264" i="6"/>
  <c r="F86" i="6"/>
  <c r="F174" i="6"/>
  <c r="F142" i="6"/>
  <c r="F170" i="6"/>
  <c r="F98" i="6"/>
  <c r="BC168" i="6" l="1"/>
  <c r="BC111" i="6"/>
  <c r="BC89" i="6"/>
  <c r="BB127" i="6"/>
  <c r="BC193" i="6"/>
  <c r="BZ141" i="6"/>
  <c r="BZ67" i="6"/>
  <c r="BZ106" i="6"/>
  <c r="CA238" i="6"/>
  <c r="CA68" i="6"/>
  <c r="CA230" i="6"/>
  <c r="BZ261" i="6"/>
  <c r="G187" i="6"/>
  <c r="G68" i="6"/>
  <c r="CA132" i="6"/>
  <c r="BZ183" i="6"/>
  <c r="BZ100" i="6"/>
  <c r="BZ228" i="6"/>
  <c r="BZ113" i="6"/>
  <c r="CA83" i="6"/>
  <c r="BZ134" i="6"/>
  <c r="CA140" i="6"/>
  <c r="CA169" i="6"/>
  <c r="CA128" i="6"/>
  <c r="BZ260" i="6"/>
  <c r="BZ170" i="6"/>
  <c r="CA229" i="6"/>
  <c r="CA171" i="6"/>
  <c r="BZ152" i="6"/>
  <c r="BZ69" i="6"/>
  <c r="BZ104" i="6"/>
  <c r="BB255" i="6"/>
  <c r="BZ117" i="6"/>
  <c r="BZ110" i="6"/>
  <c r="CA110" i="6"/>
  <c r="BZ161" i="6"/>
  <c r="CA195" i="6"/>
  <c r="G95" i="6"/>
  <c r="BZ263" i="6"/>
  <c r="CA263" i="6"/>
  <c r="BZ214" i="6"/>
  <c r="CA214" i="6"/>
  <c r="CA237" i="6"/>
  <c r="BZ237" i="6"/>
  <c r="BZ182" i="6"/>
  <c r="CA182" i="6"/>
  <c r="CA172" i="6"/>
  <c r="BZ172" i="6"/>
  <c r="BZ173" i="6"/>
  <c r="CA173" i="6"/>
  <c r="BZ184" i="6"/>
  <c r="CA184" i="6"/>
  <c r="CA225" i="6"/>
  <c r="CA102" i="6"/>
  <c r="CA245" i="6"/>
  <c r="CA129" i="6"/>
  <c r="CA116" i="6"/>
  <c r="CA126" i="6"/>
  <c r="BC120" i="6"/>
  <c r="BB68" i="6"/>
  <c r="CA164" i="6"/>
  <c r="BZ199" i="6"/>
  <c r="CA199" i="6"/>
  <c r="BZ181" i="6"/>
  <c r="CA181" i="6"/>
  <c r="CA222" i="6"/>
  <c r="BZ222" i="6"/>
  <c r="CA220" i="6"/>
  <c r="BZ155" i="6"/>
  <c r="CA193" i="6"/>
  <c r="CA246" i="6"/>
  <c r="BZ138" i="6"/>
  <c r="CA138" i="6"/>
  <c r="BZ150" i="6"/>
  <c r="CA150" i="6"/>
  <c r="BZ179" i="6"/>
  <c r="CA179" i="6"/>
  <c r="CA177" i="6"/>
  <c r="BZ177" i="6"/>
  <c r="CA125" i="6"/>
  <c r="BZ125" i="6"/>
  <c r="CA92" i="6"/>
  <c r="BZ92" i="6"/>
  <c r="CA156" i="6"/>
  <c r="BZ156" i="6"/>
  <c r="CA244" i="6"/>
  <c r="BZ244" i="6"/>
  <c r="CA89" i="6"/>
  <c r="BZ89" i="6"/>
  <c r="BZ151" i="6"/>
  <c r="CA151" i="6"/>
  <c r="BZ160" i="6"/>
  <c r="CA160" i="6"/>
  <c r="CA227" i="6"/>
  <c r="BZ227" i="6"/>
  <c r="BZ180" i="6"/>
  <c r="CA180" i="6"/>
  <c r="CA149" i="6"/>
  <c r="BZ149" i="6"/>
  <c r="BZ109" i="6"/>
  <c r="CA109" i="6"/>
  <c r="BZ158" i="6"/>
  <c r="CA158" i="6"/>
  <c r="BZ107" i="6"/>
  <c r="CA107" i="6"/>
  <c r="BZ120" i="6"/>
  <c r="CA120" i="6"/>
  <c r="BZ131" i="6"/>
  <c r="CA131" i="6"/>
  <c r="BZ166" i="6"/>
  <c r="CA166" i="6"/>
  <c r="BZ137" i="6"/>
  <c r="CA137" i="6"/>
  <c r="CA221" i="6"/>
  <c r="BZ221" i="6"/>
  <c r="CA86" i="6"/>
  <c r="BZ86" i="6"/>
  <c r="BZ78" i="6"/>
  <c r="CA78" i="6"/>
  <c r="CA94" i="6"/>
  <c r="BZ94" i="6"/>
  <c r="BZ203" i="6"/>
  <c r="CA203" i="6"/>
  <c r="BZ121" i="6"/>
  <c r="BZ98" i="6"/>
  <c r="BZ176" i="6"/>
  <c r="CA167" i="6"/>
  <c r="BZ97" i="6"/>
  <c r="BZ148" i="6"/>
  <c r="BZ206" i="6"/>
  <c r="CA257" i="6"/>
  <c r="BZ257" i="6"/>
  <c r="BZ162" i="6"/>
  <c r="CA162" i="6"/>
  <c r="CA95" i="6"/>
  <c r="BZ95" i="6"/>
  <c r="CA178" i="6"/>
  <c r="BZ178" i="6"/>
  <c r="BZ175" i="6"/>
  <c r="CA175" i="6"/>
  <c r="BZ259" i="6"/>
  <c r="CA259" i="6"/>
  <c r="CA231" i="6"/>
  <c r="BZ231" i="6"/>
  <c r="CA96" i="6"/>
  <c r="BZ96" i="6"/>
  <c r="CA84" i="6"/>
  <c r="BZ84" i="6"/>
  <c r="CA202" i="6"/>
  <c r="BZ202" i="6"/>
  <c r="CA105" i="6"/>
  <c r="BZ105" i="6"/>
  <c r="BZ239" i="6"/>
  <c r="CA239" i="6"/>
  <c r="CA217" i="6"/>
  <c r="BZ217" i="6"/>
  <c r="BZ153" i="6"/>
  <c r="CA153" i="6"/>
  <c r="CA130" i="6"/>
  <c r="BZ130" i="6"/>
  <c r="CA208" i="6"/>
  <c r="BZ208" i="6"/>
  <c r="CA191" i="6"/>
  <c r="BZ191" i="6"/>
  <c r="BZ146" i="6"/>
  <c r="CA146" i="6"/>
  <c r="CA258" i="6"/>
  <c r="BZ258" i="6"/>
  <c r="BZ90" i="6"/>
  <c r="CA90" i="6"/>
  <c r="BZ114" i="6"/>
  <c r="CA114" i="6"/>
  <c r="CA240" i="6"/>
  <c r="BZ240" i="6"/>
  <c r="BZ223" i="6"/>
  <c r="CA223" i="6"/>
  <c r="BZ216" i="6"/>
  <c r="CA216" i="6"/>
  <c r="BZ79" i="6"/>
  <c r="CA79" i="6"/>
  <c r="CA224" i="6"/>
  <c r="BZ224" i="6"/>
  <c r="BZ210" i="6"/>
  <c r="CA210" i="6"/>
  <c r="CA87" i="6"/>
  <c r="BZ87" i="6"/>
  <c r="BZ168" i="6"/>
  <c r="CA168" i="6"/>
  <c r="BZ81" i="6"/>
  <c r="CA81" i="6"/>
  <c r="CA209" i="6"/>
  <c r="BZ209" i="6"/>
  <c r="BZ212" i="6"/>
  <c r="CA212" i="6"/>
  <c r="BZ186" i="6"/>
  <c r="CA186" i="6"/>
  <c r="BZ190" i="6"/>
  <c r="CA190" i="6"/>
  <c r="BZ144" i="6"/>
  <c r="CA144" i="6"/>
  <c r="BZ74" i="6"/>
  <c r="CA74" i="6"/>
  <c r="CA163" i="6"/>
  <c r="BZ163" i="6"/>
  <c r="CA88" i="6"/>
  <c r="BZ88" i="6"/>
  <c r="BZ66" i="6"/>
  <c r="CA66" i="6"/>
  <c r="CA154" i="6"/>
  <c r="BZ154" i="6"/>
  <c r="BZ255" i="6"/>
  <c r="CA255" i="6"/>
  <c r="BZ71" i="6"/>
  <c r="CA71" i="6"/>
  <c r="CA124" i="6"/>
  <c r="BZ124" i="6"/>
  <c r="CA111" i="6"/>
  <c r="BZ111" i="6"/>
  <c r="CA201" i="6"/>
  <c r="BZ201" i="6"/>
  <c r="BZ188" i="6"/>
  <c r="CA188" i="6"/>
  <c r="BZ159" i="6"/>
  <c r="CA159" i="6"/>
  <c r="CA189" i="6"/>
  <c r="BZ189" i="6"/>
  <c r="CA76" i="6"/>
  <c r="BZ76" i="6"/>
  <c r="CA75" i="6"/>
  <c r="BZ75" i="6"/>
  <c r="CA135" i="6"/>
  <c r="BZ135" i="6"/>
  <c r="BZ196" i="6"/>
  <c r="CA196" i="6"/>
  <c r="CA253" i="6"/>
  <c r="BZ253" i="6"/>
  <c r="CA136" i="6"/>
  <c r="BZ136" i="6"/>
  <c r="CA115" i="6"/>
  <c r="BZ115" i="6"/>
  <c r="CA233" i="6"/>
  <c r="BZ233" i="6"/>
  <c r="CA70" i="6"/>
  <c r="BZ70" i="6"/>
  <c r="CA119" i="6"/>
  <c r="BZ119" i="6"/>
  <c r="CA65" i="6"/>
  <c r="BZ65" i="6"/>
  <c r="BZ187" i="6"/>
  <c r="CA187" i="6"/>
  <c r="BZ77" i="6"/>
  <c r="CA77" i="6"/>
  <c r="BZ213" i="6"/>
  <c r="CA213" i="6"/>
  <c r="BZ243" i="6"/>
  <c r="CA243" i="6"/>
  <c r="BZ145" i="6"/>
  <c r="CA145" i="6"/>
  <c r="CA133" i="6"/>
  <c r="BZ133" i="6"/>
  <c r="CA262" i="6"/>
  <c r="BZ262" i="6"/>
  <c r="CA127" i="6"/>
  <c r="BZ127" i="6"/>
  <c r="CA165" i="6"/>
  <c r="BZ165" i="6"/>
  <c r="BZ207" i="6"/>
  <c r="CA207" i="6"/>
  <c r="CA85" i="6"/>
  <c r="BZ85" i="6"/>
  <c r="BZ249" i="6"/>
  <c r="CA249" i="6"/>
  <c r="CA103" i="6"/>
  <c r="BZ103" i="6"/>
  <c r="BZ123" i="6"/>
  <c r="CA123" i="6"/>
  <c r="CA236" i="6"/>
  <c r="BZ236" i="6"/>
  <c r="BZ247" i="6"/>
  <c r="CA247" i="6"/>
  <c r="BZ205" i="6"/>
  <c r="CA205" i="6"/>
  <c r="BZ82" i="6"/>
  <c r="CA82" i="6"/>
  <c r="CA254" i="6"/>
  <c r="BZ254" i="6"/>
  <c r="CA185" i="6"/>
  <c r="BZ185" i="6"/>
  <c r="CA192" i="6"/>
  <c r="BZ192" i="6"/>
  <c r="CA174" i="6"/>
  <c r="BZ174" i="6"/>
  <c r="BZ142" i="6"/>
  <c r="CA142" i="6"/>
  <c r="BZ219" i="6"/>
  <c r="CA219" i="6"/>
  <c r="BZ91" i="6"/>
  <c r="CA91" i="6"/>
  <c r="BZ256" i="6"/>
  <c r="CA256" i="6"/>
  <c r="BZ73" i="6"/>
  <c r="CA73" i="6"/>
  <c r="BZ215" i="6"/>
  <c r="CA215" i="6"/>
  <c r="CA93" i="6"/>
  <c r="BZ93" i="6"/>
  <c r="BZ264" i="6"/>
  <c r="CA264" i="6"/>
  <c r="BZ218" i="6"/>
  <c r="CA218" i="6"/>
  <c r="BZ232" i="6"/>
  <c r="CA232" i="6"/>
  <c r="BZ99" i="6"/>
  <c r="CA99" i="6"/>
  <c r="BZ194" i="6"/>
  <c r="CA194" i="6"/>
  <c r="CA248" i="6"/>
  <c r="BZ248" i="6"/>
  <c r="CA72" i="6"/>
  <c r="BZ72" i="6"/>
  <c r="CA241" i="6"/>
  <c r="BZ241" i="6"/>
  <c r="BZ226" i="6"/>
  <c r="CA226" i="6"/>
  <c r="CA242" i="6"/>
  <c r="BZ242" i="6"/>
  <c r="BZ252" i="6"/>
  <c r="CA252" i="6"/>
  <c r="BZ139" i="6"/>
  <c r="CA139" i="6"/>
  <c r="CA234" i="6"/>
  <c r="BZ234" i="6"/>
  <c r="CA200" i="6"/>
  <c r="BZ200" i="6"/>
  <c r="CA147" i="6"/>
  <c r="BZ147" i="6"/>
  <c r="BZ112" i="6"/>
  <c r="CA112" i="6"/>
  <c r="CA251" i="6"/>
  <c r="BZ251" i="6"/>
  <c r="BZ198" i="6"/>
  <c r="CA198" i="6"/>
  <c r="CA101" i="6"/>
  <c r="BZ101" i="6"/>
  <c r="CA122" i="6"/>
  <c r="BZ122" i="6"/>
  <c r="CA143" i="6"/>
  <c r="BZ143" i="6"/>
  <c r="CA250" i="6"/>
  <c r="BZ250" i="6"/>
  <c r="CA197" i="6"/>
  <c r="BZ197" i="6"/>
  <c r="BZ211" i="6"/>
  <c r="CA211" i="6"/>
  <c r="BZ108" i="6"/>
  <c r="CA108" i="6"/>
  <c r="BZ204" i="6"/>
  <c r="CA204" i="6"/>
  <c r="BZ118" i="6"/>
  <c r="CA118" i="6"/>
  <c r="CA157" i="6"/>
  <c r="BZ157" i="6"/>
  <c r="CA80" i="6"/>
  <c r="BZ80" i="6"/>
  <c r="BZ235" i="6"/>
  <c r="CA235" i="6"/>
  <c r="BZ64" i="6"/>
  <c r="H169" i="6"/>
  <c r="G147" i="6"/>
  <c r="BC72" i="6"/>
  <c r="BC200" i="6"/>
  <c r="BB95" i="6"/>
  <c r="H254" i="6"/>
  <c r="BC245" i="6"/>
  <c r="BB211" i="6"/>
  <c r="H65" i="6"/>
  <c r="BC67" i="6"/>
  <c r="G76" i="6"/>
  <c r="BB65" i="6"/>
  <c r="H80" i="6"/>
  <c r="BC184" i="6"/>
  <c r="H156" i="6"/>
  <c r="H141" i="6"/>
  <c r="G164" i="6"/>
  <c r="G165" i="6"/>
  <c r="BB83" i="6"/>
  <c r="G200" i="6"/>
  <c r="BC116" i="6"/>
  <c r="H83" i="6"/>
  <c r="G110" i="6"/>
  <c r="H251" i="6"/>
  <c r="H66" i="6"/>
  <c r="H107" i="6"/>
  <c r="H155" i="6"/>
  <c r="G112" i="6"/>
  <c r="G87" i="6"/>
  <c r="G179" i="6"/>
  <c r="H238" i="6"/>
  <c r="H101" i="6"/>
  <c r="H151" i="6"/>
  <c r="G143" i="6"/>
  <c r="G262" i="6"/>
  <c r="H75" i="6"/>
  <c r="H131" i="6"/>
  <c r="G246" i="6"/>
  <c r="H85" i="6"/>
  <c r="BC114" i="6"/>
  <c r="BC69" i="6"/>
  <c r="G244" i="6"/>
  <c r="BB190" i="6"/>
  <c r="BB71" i="6"/>
  <c r="BB128" i="6"/>
  <c r="H249" i="6"/>
  <c r="H229" i="6"/>
  <c r="G239" i="6"/>
  <c r="G223" i="6"/>
  <c r="H257" i="6"/>
  <c r="G221" i="6"/>
  <c r="H215" i="6"/>
  <c r="H114" i="6"/>
  <c r="H135" i="6"/>
  <c r="G206" i="6"/>
  <c r="H217" i="6"/>
  <c r="G121" i="6"/>
  <c r="G154" i="6"/>
  <c r="G183" i="6"/>
  <c r="G245" i="6"/>
  <c r="G109" i="6"/>
  <c r="H67" i="6"/>
  <c r="G145" i="6"/>
  <c r="G225" i="6"/>
  <c r="G234" i="6"/>
  <c r="H79" i="6"/>
  <c r="G136" i="6"/>
  <c r="H175" i="6"/>
  <c r="G115" i="6"/>
  <c r="G208" i="6"/>
  <c r="G260" i="6"/>
  <c r="H181" i="6"/>
  <c r="H189" i="6"/>
  <c r="G138" i="6"/>
  <c r="G97" i="6"/>
  <c r="H243" i="6"/>
  <c r="H96" i="6"/>
  <c r="G73" i="6"/>
  <c r="H216" i="6"/>
  <c r="H166" i="6"/>
  <c r="G166" i="6"/>
  <c r="H247" i="6"/>
  <c r="H167" i="6"/>
  <c r="H258" i="6"/>
  <c r="H69" i="6"/>
  <c r="BB234" i="6"/>
  <c r="BB123" i="6"/>
  <c r="BB99" i="6"/>
  <c r="BB159" i="6"/>
  <c r="BC77" i="6"/>
  <c r="BB126" i="6"/>
  <c r="BB189" i="6"/>
  <c r="BC212" i="6"/>
  <c r="BB163" i="6"/>
  <c r="BC113" i="6"/>
  <c r="BC105" i="6"/>
  <c r="BB90" i="6"/>
  <c r="BB215" i="6"/>
  <c r="BC187" i="6"/>
  <c r="BB150" i="6"/>
  <c r="BC100" i="6"/>
  <c r="BB153" i="6"/>
  <c r="BC118" i="6"/>
  <c r="BC70" i="6"/>
  <c r="BB224" i="6"/>
  <c r="BB261" i="6"/>
  <c r="BC142" i="6"/>
  <c r="BC129" i="6"/>
  <c r="BC106" i="6"/>
  <c r="BC152" i="6"/>
  <c r="BC117" i="6"/>
  <c r="BC122" i="6"/>
  <c r="BB239" i="6"/>
  <c r="BC157" i="6"/>
  <c r="BC181" i="6"/>
  <c r="BC247" i="6"/>
  <c r="BC248" i="6"/>
  <c r="BB201" i="6"/>
  <c r="BC170" i="6"/>
  <c r="BB109" i="6"/>
  <c r="BC133" i="6"/>
  <c r="BB185" i="6"/>
  <c r="BC182" i="6"/>
  <c r="BC240" i="6"/>
  <c r="BC194" i="6"/>
  <c r="BB138" i="6"/>
  <c r="BB156" i="6"/>
  <c r="BB145" i="6"/>
  <c r="BB130" i="6"/>
  <c r="BC155" i="6"/>
  <c r="BB242" i="6"/>
  <c r="BC96" i="6"/>
  <c r="BB166" i="6"/>
  <c r="BC88" i="6"/>
  <c r="BC202" i="6"/>
  <c r="BC101" i="6"/>
  <c r="BC204" i="6"/>
  <c r="BB75" i="6"/>
  <c r="BC258" i="6"/>
  <c r="BC191" i="6"/>
  <c r="BC91" i="6"/>
  <c r="BB80" i="6"/>
  <c r="BC253" i="6"/>
  <c r="BC171" i="6"/>
  <c r="BB119" i="6"/>
  <c r="BB186" i="6"/>
  <c r="BB220" i="6"/>
  <c r="BB257" i="6"/>
  <c r="BB254" i="6"/>
  <c r="BB241" i="6"/>
  <c r="BB92" i="6"/>
  <c r="BB134" i="6"/>
  <c r="BC121" i="6"/>
  <c r="BB209" i="6"/>
  <c r="BC146" i="6"/>
  <c r="BC228" i="6"/>
  <c r="BB217" i="6"/>
  <c r="BB136" i="6"/>
  <c r="BC172" i="6"/>
  <c r="BC110" i="6"/>
  <c r="BC192" i="6"/>
  <c r="BC148" i="6"/>
  <c r="BB132" i="6"/>
  <c r="BC197" i="6"/>
  <c r="BC199" i="6"/>
  <c r="BC124" i="6"/>
  <c r="BC103" i="6"/>
  <c r="BC178" i="6"/>
  <c r="BC230" i="6"/>
  <c r="BC252" i="6"/>
  <c r="BB237" i="6"/>
  <c r="G261" i="6"/>
  <c r="H133" i="6"/>
  <c r="G227" i="6"/>
  <c r="G235" i="6"/>
  <c r="H255" i="6"/>
  <c r="H263" i="6"/>
  <c r="G185" i="6"/>
  <c r="G237" i="6"/>
  <c r="G250" i="6"/>
  <c r="G173" i="6"/>
  <c r="H211" i="6"/>
  <c r="G84" i="6"/>
  <c r="G128" i="6"/>
  <c r="H193" i="6"/>
  <c r="G180" i="6"/>
  <c r="H137" i="6"/>
  <c r="G106" i="6"/>
  <c r="G122" i="6"/>
  <c r="G178" i="6"/>
  <c r="H191" i="6"/>
  <c r="H202" i="6"/>
  <c r="G117" i="6"/>
  <c r="G194" i="6"/>
  <c r="H160" i="6"/>
  <c r="H89" i="6"/>
  <c r="G198" i="6"/>
  <c r="H219" i="6"/>
  <c r="H111" i="6"/>
  <c r="H233" i="6"/>
  <c r="H252" i="6"/>
  <c r="G162" i="6"/>
  <c r="G259" i="6"/>
  <c r="H127" i="6"/>
  <c r="G176" i="6"/>
  <c r="H172" i="6"/>
  <c r="G253" i="6"/>
  <c r="H159" i="6"/>
  <c r="H149" i="6"/>
  <c r="G119" i="6"/>
  <c r="G241" i="6"/>
  <c r="H205" i="6"/>
  <c r="G201" i="6"/>
  <c r="G161" i="6"/>
  <c r="G108" i="6"/>
  <c r="H214" i="6"/>
  <c r="G152" i="6"/>
  <c r="G196" i="6"/>
  <c r="G99" i="6"/>
  <c r="H113" i="6"/>
  <c r="H177" i="6"/>
  <c r="G232" i="6"/>
  <c r="G148" i="6"/>
  <c r="H148" i="6"/>
  <c r="H100" i="6"/>
  <c r="G100" i="6"/>
  <c r="H203" i="6"/>
  <c r="H171" i="6"/>
  <c r="H188" i="6"/>
  <c r="G188" i="6"/>
  <c r="H126" i="6"/>
  <c r="G126" i="6"/>
  <c r="BB219" i="6"/>
  <c r="BC73" i="6"/>
  <c r="BC162" i="6"/>
  <c r="G220" i="6"/>
  <c r="G190" i="6"/>
  <c r="H163" i="6"/>
  <c r="H123" i="6"/>
  <c r="H72" i="6"/>
  <c r="H192" i="6"/>
  <c r="G139" i="6"/>
  <c r="H74" i="6"/>
  <c r="G116" i="6"/>
  <c r="H116" i="6"/>
  <c r="G204" i="6"/>
  <c r="G92" i="6"/>
  <c r="H129" i="6"/>
  <c r="H104" i="6"/>
  <c r="G226" i="6"/>
  <c r="H210" i="6"/>
  <c r="G130" i="6"/>
  <c r="G146" i="6"/>
  <c r="H146" i="6"/>
  <c r="H197" i="6"/>
  <c r="G81" i="6"/>
  <c r="G236" i="6"/>
  <c r="H236" i="6"/>
  <c r="H222" i="6"/>
  <c r="G222" i="6"/>
  <c r="H157" i="6"/>
  <c r="H125" i="6"/>
  <c r="H105" i="6"/>
  <c r="H153" i="6"/>
  <c r="G228" i="6"/>
  <c r="G212" i="6"/>
  <c r="H224" i="6"/>
  <c r="G224" i="6"/>
  <c r="G91" i="6"/>
  <c r="H140" i="6"/>
  <c r="G140" i="6"/>
  <c r="BB206" i="6"/>
  <c r="BB180" i="6"/>
  <c r="BC233" i="6"/>
  <c r="BC84" i="6"/>
  <c r="BB64" i="6"/>
  <c r="BC175" i="6"/>
  <c r="BB262" i="6"/>
  <c r="BC169" i="6"/>
  <c r="BB235" i="6"/>
  <c r="BC87" i="6"/>
  <c r="BB222" i="6"/>
  <c r="BB251" i="6"/>
  <c r="BB244" i="6"/>
  <c r="BC264" i="6"/>
  <c r="BB78" i="6"/>
  <c r="BC66" i="6"/>
  <c r="BB177" i="6"/>
  <c r="BC137" i="6"/>
  <c r="BB207" i="6"/>
  <c r="BB179" i="6"/>
  <c r="BB74" i="6"/>
  <c r="BC256" i="6"/>
  <c r="BC210" i="6"/>
  <c r="BC167" i="6"/>
  <c r="BB160" i="6"/>
  <c r="BB188" i="6"/>
  <c r="BC139" i="6"/>
  <c r="BC98" i="6"/>
  <c r="BC174" i="6"/>
  <c r="BB165" i="6"/>
  <c r="BC176" i="6"/>
  <c r="BB259" i="6"/>
  <c r="BC149" i="6"/>
  <c r="BC183" i="6"/>
  <c r="BB76" i="6"/>
  <c r="BC221" i="6"/>
  <c r="BC115" i="6"/>
  <c r="BB232" i="6"/>
  <c r="BB135" i="6"/>
  <c r="BB195" i="6"/>
  <c r="BC161" i="6"/>
  <c r="BC205" i="6"/>
  <c r="BC218" i="6"/>
  <c r="BC93" i="6"/>
  <c r="BB243" i="6"/>
  <c r="BB249" i="6"/>
  <c r="BB85" i="6"/>
  <c r="BB108" i="6"/>
  <c r="BC94" i="6"/>
  <c r="BC147" i="6"/>
  <c r="BB164" i="6"/>
  <c r="BC79" i="6"/>
  <c r="BC144" i="6"/>
  <c r="BC226" i="6"/>
  <c r="BB151" i="6"/>
  <c r="BB140" i="6"/>
  <c r="BB154" i="6"/>
  <c r="BC158" i="6"/>
  <c r="BC208" i="6"/>
  <c r="BC198" i="6"/>
  <c r="BB173" i="6"/>
  <c r="BC229" i="6"/>
  <c r="BC231" i="6"/>
  <c r="BC107" i="6"/>
  <c r="BB104" i="6"/>
  <c r="BB131" i="6"/>
  <c r="BB223" i="6"/>
  <c r="BB196" i="6"/>
  <c r="BB125" i="6"/>
  <c r="BB143" i="6"/>
  <c r="BC263" i="6"/>
  <c r="BC82" i="6"/>
  <c r="BC225" i="6"/>
  <c r="BB86" i="6"/>
  <c r="BB260" i="6"/>
  <c r="BC141" i="6"/>
  <c r="BB236" i="6"/>
  <c r="G77" i="6"/>
  <c r="H77" i="6"/>
  <c r="G231" i="6"/>
  <c r="H213" i="6"/>
  <c r="BC246" i="6"/>
  <c r="H88" i="6"/>
  <c r="G88" i="6"/>
  <c r="G82" i="6"/>
  <c r="H82" i="6"/>
  <c r="H134" i="6"/>
  <c r="G134" i="6"/>
  <c r="BB102" i="6"/>
  <c r="BB97" i="6"/>
  <c r="BB112" i="6"/>
  <c r="H103" i="6"/>
  <c r="G103" i="6"/>
  <c r="BC214" i="6"/>
  <c r="BB81" i="6"/>
  <c r="BB238" i="6"/>
  <c r="BB250" i="6"/>
  <c r="BB213" i="6"/>
  <c r="BB216" i="6"/>
  <c r="G144" i="6"/>
  <c r="H240" i="6"/>
  <c r="G158" i="6"/>
  <c r="H158" i="6"/>
  <c r="G120" i="6"/>
  <c r="H120" i="6"/>
  <c r="G218" i="6"/>
  <c r="H218" i="6"/>
  <c r="G242" i="6"/>
  <c r="H242" i="6"/>
  <c r="H102" i="6"/>
  <c r="BC203" i="6"/>
  <c r="BB227" i="6"/>
  <c r="H170" i="6"/>
  <c r="G170" i="6"/>
  <c r="H168" i="6"/>
  <c r="G168" i="6"/>
  <c r="H186" i="6"/>
  <c r="G186" i="6"/>
  <c r="G71" i="6"/>
  <c r="H71" i="6"/>
  <c r="G98" i="6"/>
  <c r="H98" i="6"/>
  <c r="G86" i="6"/>
  <c r="H86" i="6"/>
  <c r="G64" i="6"/>
  <c r="H64" i="6"/>
  <c r="H94" i="6"/>
  <c r="G94" i="6"/>
  <c r="H209" i="6"/>
  <c r="G209" i="6"/>
  <c r="H264" i="6"/>
  <c r="G264" i="6"/>
  <c r="H248" i="6"/>
  <c r="G248" i="6"/>
  <c r="G142" i="6"/>
  <c r="H142" i="6"/>
  <c r="G93" i="6"/>
  <c r="H93" i="6"/>
  <c r="G174" i="6"/>
  <c r="H174" i="6"/>
  <c r="H230" i="6"/>
  <c r="G230" i="6"/>
  <c r="H150" i="6"/>
  <c r="G150" i="6"/>
  <c r="G132" i="6"/>
  <c r="H132" i="6"/>
  <c r="G124" i="6"/>
  <c r="H124" i="6"/>
  <c r="G256" i="6"/>
  <c r="H256" i="6"/>
  <c r="B80" i="1"/>
  <c r="K30" i="1" s="1"/>
  <c r="B79" i="1"/>
  <c r="D172" i="2"/>
  <c r="C172" i="2"/>
  <c r="B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A130" i="2"/>
  <c r="D129" i="2"/>
  <c r="C129" i="2"/>
  <c r="B129" i="2"/>
  <c r="B122" i="2"/>
  <c r="B121" i="2"/>
  <c r="B114" i="2"/>
  <c r="B110" i="2"/>
  <c r="B109" i="2"/>
  <c r="B106" i="2"/>
  <c r="B112" i="2" s="1"/>
  <c r="A13" i="2"/>
  <c r="B10" i="2"/>
  <c r="B74" i="1"/>
  <c r="B63" i="1"/>
  <c r="B58" i="1"/>
  <c r="F20" i="1"/>
  <c r="C74" i="2" l="1"/>
  <c r="C70" i="2"/>
  <c r="C66" i="2"/>
  <c r="C62" i="2"/>
  <c r="C58" i="2"/>
  <c r="C54" i="2"/>
  <c r="C50" i="2"/>
  <c r="C73" i="2"/>
  <c r="C69" i="2"/>
  <c r="C65" i="2"/>
  <c r="C61" i="2"/>
  <c r="C57" i="2"/>
  <c r="C53" i="2"/>
  <c r="C49" i="2"/>
  <c r="C72" i="2"/>
  <c r="C68" i="2"/>
  <c r="C64" i="2"/>
  <c r="C60" i="2"/>
  <c r="C56" i="2"/>
  <c r="C52" i="2"/>
  <c r="C48" i="2"/>
  <c r="C75" i="2"/>
  <c r="C71" i="2"/>
  <c r="C67" i="2"/>
  <c r="C63" i="2"/>
  <c r="C59" i="2"/>
  <c r="C55" i="2"/>
  <c r="C51" i="2"/>
  <c r="C47" i="2"/>
  <c r="B67" i="1"/>
  <c r="B68" i="1"/>
  <c r="B88" i="1"/>
  <c r="L31" i="1" s="1"/>
  <c r="A42" i="2"/>
  <c r="A34" i="2"/>
  <c r="A26" i="2"/>
  <c r="A18" i="2"/>
  <c r="A37" i="2"/>
  <c r="A29" i="2"/>
  <c r="A21" i="2"/>
  <c r="A36" i="2"/>
  <c r="A28" i="2"/>
  <c r="A20" i="2"/>
  <c r="A39" i="2"/>
  <c r="A35" i="2"/>
  <c r="A31" i="2"/>
  <c r="A27" i="2"/>
  <c r="A24" i="2"/>
  <c r="A19" i="2"/>
  <c r="A15" i="2"/>
  <c r="A38" i="2"/>
  <c r="A30" i="2"/>
  <c r="A22" i="2"/>
  <c r="A14" i="2"/>
  <c r="A41" i="2"/>
  <c r="A33" i="2"/>
  <c r="A25" i="2"/>
  <c r="A17" i="2"/>
  <c r="A40" i="2"/>
  <c r="A32" i="2"/>
  <c r="A23" i="2"/>
  <c r="A16" i="2"/>
  <c r="B56" i="1"/>
  <c r="E9" i="2"/>
  <c r="J263" i="6"/>
  <c r="K261" i="6"/>
  <c r="J260" i="6"/>
  <c r="R259" i="6"/>
  <c r="K258" i="6"/>
  <c r="K257" i="6"/>
  <c r="J255" i="6"/>
  <c r="K253" i="6"/>
  <c r="R251" i="6"/>
  <c r="J250" i="6"/>
  <c r="R249" i="6"/>
  <c r="J248" i="6"/>
  <c r="R247" i="6"/>
  <c r="K245" i="6"/>
  <c r="J244" i="6"/>
  <c r="R242" i="6"/>
  <c r="J241" i="6"/>
  <c r="R238" i="6"/>
  <c r="R236" i="6"/>
  <c r="J235" i="6"/>
  <c r="R234" i="6"/>
  <c r="J233" i="6"/>
  <c r="K231" i="6"/>
  <c r="K229" i="6"/>
  <c r="J228" i="6"/>
  <c r="J226" i="6"/>
  <c r="K224" i="6"/>
  <c r="K222" i="6"/>
  <c r="J221" i="6"/>
  <c r="K219" i="6"/>
  <c r="R217" i="6"/>
  <c r="R216" i="6"/>
  <c r="J215" i="6"/>
  <c r="R214" i="6"/>
  <c r="K213" i="6"/>
  <c r="R211" i="6"/>
  <c r="J210" i="6"/>
  <c r="K208" i="6"/>
  <c r="J207" i="6"/>
  <c r="J206" i="6"/>
  <c r="R205" i="6"/>
  <c r="J204" i="6"/>
  <c r="R203" i="6"/>
  <c r="K202" i="6"/>
  <c r="K200" i="6"/>
  <c r="J199" i="6"/>
  <c r="R198" i="6"/>
  <c r="K197" i="6"/>
  <c r="R196" i="6"/>
  <c r="J195" i="6"/>
  <c r="R194" i="6"/>
  <c r="J193" i="6"/>
  <c r="R192" i="6"/>
  <c r="K191" i="6"/>
  <c r="R190" i="6"/>
  <c r="J189" i="6"/>
  <c r="K188" i="6"/>
  <c r="J187" i="6"/>
  <c r="R186" i="6"/>
  <c r="K185" i="6"/>
  <c r="R184" i="6"/>
  <c r="K183" i="6"/>
  <c r="J181" i="6"/>
  <c r="R179" i="6"/>
  <c r="K178" i="6"/>
  <c r="J177" i="6"/>
  <c r="K176" i="6"/>
  <c r="R174" i="6"/>
  <c r="K172" i="6"/>
  <c r="J171" i="6"/>
  <c r="R170" i="6"/>
  <c r="K169" i="6"/>
  <c r="R168" i="6"/>
  <c r="J167" i="6"/>
  <c r="J165" i="6"/>
  <c r="R164" i="6"/>
  <c r="K163" i="6"/>
  <c r="R162" i="6"/>
  <c r="K160" i="6"/>
  <c r="K158" i="6"/>
  <c r="K264" i="6"/>
  <c r="R263" i="6"/>
  <c r="K262" i="6"/>
  <c r="R260" i="6"/>
  <c r="J259" i="6"/>
  <c r="K256" i="6"/>
  <c r="R255" i="6"/>
  <c r="K254" i="6"/>
  <c r="K252" i="6"/>
  <c r="J251" i="6"/>
  <c r="R250" i="6"/>
  <c r="J249" i="6"/>
  <c r="R248" i="6"/>
  <c r="J247" i="6"/>
  <c r="K246" i="6"/>
  <c r="R244" i="6"/>
  <c r="K243" i="6"/>
  <c r="J242" i="6"/>
  <c r="R241" i="6"/>
  <c r="K240" i="6"/>
  <c r="K239" i="6"/>
  <c r="J238" i="6"/>
  <c r="K237" i="6"/>
  <c r="J236" i="6"/>
  <c r="R235" i="6"/>
  <c r="J234" i="6"/>
  <c r="R233" i="6"/>
  <c r="K232" i="6"/>
  <c r="K230" i="6"/>
  <c r="R228" i="6"/>
  <c r="K227" i="6"/>
  <c r="R226" i="6"/>
  <c r="K225" i="6"/>
  <c r="K223" i="6"/>
  <c r="R221" i="6"/>
  <c r="K220" i="6"/>
  <c r="K218" i="6"/>
  <c r="J217" i="6"/>
  <c r="J216" i="6"/>
  <c r="R215" i="6"/>
  <c r="J214" i="6"/>
  <c r="K212" i="6"/>
  <c r="J211" i="6"/>
  <c r="R210" i="6"/>
  <c r="K209" i="6"/>
  <c r="R207" i="6"/>
  <c r="R206" i="6"/>
  <c r="J205" i="6"/>
  <c r="R204" i="6"/>
  <c r="J203" i="6"/>
  <c r="K201" i="6"/>
  <c r="R199" i="6"/>
  <c r="J198" i="6"/>
  <c r="J196" i="6"/>
  <c r="R195" i="6"/>
  <c r="J194" i="6"/>
  <c r="R193" i="6"/>
  <c r="J192" i="6"/>
  <c r="J190" i="6"/>
  <c r="R189" i="6"/>
  <c r="R187" i="6"/>
  <c r="J186" i="6"/>
  <c r="J184" i="6"/>
  <c r="K182" i="6"/>
  <c r="R181" i="6"/>
  <c r="K180" i="6"/>
  <c r="J179" i="6"/>
  <c r="R177" i="6"/>
  <c r="K175" i="6"/>
  <c r="J174" i="6"/>
  <c r="K173" i="6"/>
  <c r="R171" i="6"/>
  <c r="J170" i="6"/>
  <c r="J168" i="6"/>
  <c r="R167" i="6"/>
  <c r="K166" i="6"/>
  <c r="R165" i="6"/>
  <c r="J164" i="6"/>
  <c r="J162" i="6"/>
  <c r="K161" i="6"/>
  <c r="K159" i="6"/>
  <c r="R157" i="6"/>
  <c r="J156" i="6"/>
  <c r="K155" i="6"/>
  <c r="J153" i="6"/>
  <c r="J261" i="6"/>
  <c r="J254" i="6"/>
  <c r="R253" i="6"/>
  <c r="J245" i="6"/>
  <c r="K242" i="6"/>
  <c r="K241" i="6"/>
  <c r="R239" i="6"/>
  <c r="R232" i="6"/>
  <c r="J229" i="6"/>
  <c r="J225" i="6"/>
  <c r="R224" i="6"/>
  <c r="K221" i="6"/>
  <c r="J218" i="6"/>
  <c r="R213" i="6"/>
  <c r="R209" i="6"/>
  <c r="J201" i="6"/>
  <c r="R200" i="6"/>
  <c r="J197" i="6"/>
  <c r="R191" i="6"/>
  <c r="K190" i="6"/>
  <c r="K189" i="6"/>
  <c r="J188" i="6"/>
  <c r="J183" i="6"/>
  <c r="R182" i="6"/>
  <c r="K181" i="6"/>
  <c r="R178" i="6"/>
  <c r="K174" i="6"/>
  <c r="J173" i="6"/>
  <c r="R172" i="6"/>
  <c r="J169" i="6"/>
  <c r="R166" i="6"/>
  <c r="K165" i="6"/>
  <c r="K164" i="6"/>
  <c r="R161" i="6"/>
  <c r="J158" i="6"/>
  <c r="K154" i="6"/>
  <c r="R153" i="6"/>
  <c r="K151" i="6"/>
  <c r="R149" i="6"/>
  <c r="J148" i="6"/>
  <c r="K147" i="6"/>
  <c r="K145" i="6"/>
  <c r="J143" i="6"/>
  <c r="R142" i="6"/>
  <c r="J141" i="6"/>
  <c r="R140" i="6"/>
  <c r="J139" i="6"/>
  <c r="R138" i="6"/>
  <c r="J137" i="6"/>
  <c r="R136" i="6"/>
  <c r="K135" i="6"/>
  <c r="J134" i="6"/>
  <c r="K133" i="6"/>
  <c r="R132" i="6"/>
  <c r="J131" i="6"/>
  <c r="R130" i="6"/>
  <c r="J129" i="6"/>
  <c r="R128" i="6"/>
  <c r="K127" i="6"/>
  <c r="J126" i="6"/>
  <c r="K125" i="6"/>
  <c r="R124" i="6"/>
  <c r="J123" i="6"/>
  <c r="R122" i="6"/>
  <c r="J121" i="6"/>
  <c r="R120" i="6"/>
  <c r="K119" i="6"/>
  <c r="J118" i="6"/>
  <c r="K117" i="6"/>
  <c r="R116" i="6"/>
  <c r="J115" i="6"/>
  <c r="R114" i="6"/>
  <c r="J113" i="6"/>
  <c r="R112" i="6"/>
  <c r="K111" i="6"/>
  <c r="J110" i="6"/>
  <c r="K109" i="6"/>
  <c r="R108" i="6"/>
  <c r="J107" i="6"/>
  <c r="R106" i="6"/>
  <c r="J105" i="6"/>
  <c r="R104" i="6"/>
  <c r="K103" i="6"/>
  <c r="J102" i="6"/>
  <c r="K101" i="6"/>
  <c r="J264" i="6"/>
  <c r="R262" i="6"/>
  <c r="R258" i="6"/>
  <c r="J257" i="6"/>
  <c r="R256" i="6"/>
  <c r="K255" i="6"/>
  <c r="J252" i="6"/>
  <c r="R246" i="6"/>
  <c r="R243" i="6"/>
  <c r="J240" i="6"/>
  <c r="K238" i="6"/>
  <c r="J237" i="6"/>
  <c r="J231" i="6"/>
  <c r="R230" i="6"/>
  <c r="R227" i="6"/>
  <c r="K226" i="6"/>
  <c r="J223" i="6"/>
  <c r="R222" i="6"/>
  <c r="J220" i="6"/>
  <c r="R219" i="6"/>
  <c r="J212" i="6"/>
  <c r="J208" i="6"/>
  <c r="R202" i="6"/>
  <c r="K199" i="6"/>
  <c r="K198" i="6"/>
  <c r="R185" i="6"/>
  <c r="K184" i="6"/>
  <c r="J180" i="6"/>
  <c r="K177" i="6"/>
  <c r="J176" i="6"/>
  <c r="R175" i="6"/>
  <c r="K171" i="6"/>
  <c r="K170" i="6"/>
  <c r="J163" i="6"/>
  <c r="J160" i="6"/>
  <c r="R159" i="6"/>
  <c r="J157" i="6"/>
  <c r="R156" i="6"/>
  <c r="R155" i="6"/>
  <c r="K152" i="6"/>
  <c r="K150" i="6"/>
  <c r="J149" i="6"/>
  <c r="R148" i="6"/>
  <c r="K146" i="6"/>
  <c r="K144" i="6"/>
  <c r="R143" i="6"/>
  <c r="J142" i="6"/>
  <c r="R141" i="6"/>
  <c r="J140" i="6"/>
  <c r="R139" i="6"/>
  <c r="J138" i="6"/>
  <c r="R137" i="6"/>
  <c r="J136" i="6"/>
  <c r="R134" i="6"/>
  <c r="J132" i="6"/>
  <c r="R131" i="6"/>
  <c r="J130" i="6"/>
  <c r="R129" i="6"/>
  <c r="J128" i="6"/>
  <c r="R126" i="6"/>
  <c r="J124" i="6"/>
  <c r="R123" i="6"/>
  <c r="J122" i="6"/>
  <c r="R121" i="6"/>
  <c r="J120" i="6"/>
  <c r="R118" i="6"/>
  <c r="J116" i="6"/>
  <c r="R115" i="6"/>
  <c r="J114" i="6"/>
  <c r="R113" i="6"/>
  <c r="J112" i="6"/>
  <c r="R110" i="6"/>
  <c r="J108" i="6"/>
  <c r="R107" i="6"/>
  <c r="J106" i="6"/>
  <c r="R105" i="6"/>
  <c r="J104" i="6"/>
  <c r="R102" i="6"/>
  <c r="J100" i="6"/>
  <c r="R99" i="6"/>
  <c r="J98" i="6"/>
  <c r="R97" i="6"/>
  <c r="J96" i="6"/>
  <c r="R94" i="6"/>
  <c r="J92" i="6"/>
  <c r="R91" i="6"/>
  <c r="J90" i="6"/>
  <c r="R89" i="6"/>
  <c r="J88" i="6"/>
  <c r="R86" i="6"/>
  <c r="J84" i="6"/>
  <c r="K263" i="6"/>
  <c r="R254" i="6"/>
  <c r="J253" i="6"/>
  <c r="R252" i="6"/>
  <c r="J246" i="6"/>
  <c r="R245" i="6"/>
  <c r="J239" i="6"/>
  <c r="K236" i="6"/>
  <c r="K235" i="6"/>
  <c r="K234" i="6"/>
  <c r="K233" i="6"/>
  <c r="K217" i="6"/>
  <c r="K211" i="6"/>
  <c r="K210" i="6"/>
  <c r="K206" i="6"/>
  <c r="K205" i="6"/>
  <c r="K204" i="6"/>
  <c r="K203" i="6"/>
  <c r="K196" i="6"/>
  <c r="K195" i="6"/>
  <c r="K194" i="6"/>
  <c r="K193" i="6"/>
  <c r="K192" i="6"/>
  <c r="K168" i="6"/>
  <c r="K167" i="6"/>
  <c r="J150" i="6"/>
  <c r="R147" i="6"/>
  <c r="J144" i="6"/>
  <c r="R135" i="6"/>
  <c r="K126" i="6"/>
  <c r="J125" i="6"/>
  <c r="R119" i="6"/>
  <c r="K110" i="6"/>
  <c r="J109" i="6"/>
  <c r="R103" i="6"/>
  <c r="K98" i="6"/>
  <c r="K97" i="6"/>
  <c r="K95" i="6"/>
  <c r="J93" i="6"/>
  <c r="K92" i="6"/>
  <c r="K91" i="6"/>
  <c r="K88" i="6"/>
  <c r="K86" i="6"/>
  <c r="R85" i="6"/>
  <c r="K83" i="6"/>
  <c r="K81" i="6"/>
  <c r="R80" i="6"/>
  <c r="J79" i="6"/>
  <c r="R78" i="6"/>
  <c r="J76" i="6"/>
  <c r="J75" i="6"/>
  <c r="R74" i="6"/>
  <c r="J72" i="6"/>
  <c r="R71" i="6"/>
  <c r="J70" i="6"/>
  <c r="K69" i="6"/>
  <c r="R68" i="6"/>
  <c r="R67" i="6"/>
  <c r="J66" i="6"/>
  <c r="K65" i="6"/>
  <c r="R64" i="6"/>
  <c r="R264" i="6"/>
  <c r="J262" i="6"/>
  <c r="R261" i="6"/>
  <c r="R257" i="6"/>
  <c r="J256" i="6"/>
  <c r="K251" i="6"/>
  <c r="K250" i="6"/>
  <c r="K249" i="6"/>
  <c r="K248" i="6"/>
  <c r="K247" i="6"/>
  <c r="K244" i="6"/>
  <c r="J232" i="6"/>
  <c r="R231" i="6"/>
  <c r="J230" i="6"/>
  <c r="R229" i="6"/>
  <c r="J209" i="6"/>
  <c r="R208" i="6"/>
  <c r="J202" i="6"/>
  <c r="R201" i="6"/>
  <c r="J200" i="6"/>
  <c r="R197" i="6"/>
  <c r="J191" i="6"/>
  <c r="R188" i="6"/>
  <c r="R180" i="6"/>
  <c r="R173" i="6"/>
  <c r="J172" i="6"/>
  <c r="R169" i="6"/>
  <c r="J166" i="6"/>
  <c r="J161" i="6"/>
  <c r="R160" i="6"/>
  <c r="J159" i="6"/>
  <c r="R158" i="6"/>
  <c r="K153" i="6"/>
  <c r="K149" i="6"/>
  <c r="J147" i="6"/>
  <c r="R146" i="6"/>
  <c r="K132" i="6"/>
  <c r="K130" i="6"/>
  <c r="K128" i="6"/>
  <c r="R117" i="6"/>
  <c r="K115" i="6"/>
  <c r="K112" i="6"/>
  <c r="J103" i="6"/>
  <c r="R100" i="6"/>
  <c r="J95" i="6"/>
  <c r="J91" i="6"/>
  <c r="R87" i="6"/>
  <c r="R84" i="6"/>
  <c r="R82" i="6"/>
  <c r="K78" i="6"/>
  <c r="K74" i="6"/>
  <c r="K71" i="6"/>
  <c r="K67" i="6"/>
  <c r="J65" i="6"/>
  <c r="K64" i="6"/>
  <c r="C24" i="6"/>
  <c r="K260" i="6"/>
  <c r="K259" i="6"/>
  <c r="J243" i="6"/>
  <c r="R240" i="6"/>
  <c r="K228" i="6"/>
  <c r="R225" i="6"/>
  <c r="J224" i="6"/>
  <c r="R223" i="6"/>
  <c r="J222" i="6"/>
  <c r="K216" i="6"/>
  <c r="K215" i="6"/>
  <c r="K214" i="6"/>
  <c r="K207" i="6"/>
  <c r="K187" i="6"/>
  <c r="K186" i="6"/>
  <c r="R183" i="6"/>
  <c r="J182" i="6"/>
  <c r="K179" i="6"/>
  <c r="R176" i="6"/>
  <c r="J175" i="6"/>
  <c r="K162" i="6"/>
  <c r="K157" i="6"/>
  <c r="K156" i="6"/>
  <c r="J154" i="6"/>
  <c r="J152" i="6"/>
  <c r="R151" i="6"/>
  <c r="J146" i="6"/>
  <c r="R145" i="6"/>
  <c r="K134" i="6"/>
  <c r="J133" i="6"/>
  <c r="R127" i="6"/>
  <c r="K118" i="6"/>
  <c r="J117" i="6"/>
  <c r="R111" i="6"/>
  <c r="K102" i="6"/>
  <c r="J101" i="6"/>
  <c r="K100" i="6"/>
  <c r="K99" i="6"/>
  <c r="K96" i="6"/>
  <c r="K94" i="6"/>
  <c r="R93" i="6"/>
  <c r="K90" i="6"/>
  <c r="K89" i="6"/>
  <c r="K87" i="6"/>
  <c r="J85" i="6"/>
  <c r="K84" i="6"/>
  <c r="K82" i="6"/>
  <c r="J80" i="6"/>
  <c r="R79" i="6"/>
  <c r="J78" i="6"/>
  <c r="K77" i="6"/>
  <c r="R76" i="6"/>
  <c r="R75" i="6"/>
  <c r="J74" i="6"/>
  <c r="K73" i="6"/>
  <c r="R72" i="6"/>
  <c r="J71" i="6"/>
  <c r="R70" i="6"/>
  <c r="J68" i="6"/>
  <c r="J67" i="6"/>
  <c r="R66" i="6"/>
  <c r="J64" i="6"/>
  <c r="J258" i="6"/>
  <c r="R237" i="6"/>
  <c r="J227" i="6"/>
  <c r="R220" i="6"/>
  <c r="J219" i="6"/>
  <c r="R218" i="6"/>
  <c r="J213" i="6"/>
  <c r="R212" i="6"/>
  <c r="J185" i="6"/>
  <c r="J178" i="6"/>
  <c r="R163" i="6"/>
  <c r="J151" i="6"/>
  <c r="R150" i="6"/>
  <c r="J145" i="6"/>
  <c r="R144" i="6"/>
  <c r="K143" i="6"/>
  <c r="K142" i="6"/>
  <c r="K141" i="6"/>
  <c r="K140" i="6"/>
  <c r="K139" i="6"/>
  <c r="K138" i="6"/>
  <c r="K137" i="6"/>
  <c r="K136" i="6"/>
  <c r="J127" i="6"/>
  <c r="R125" i="6"/>
  <c r="K124" i="6"/>
  <c r="K123" i="6"/>
  <c r="K122" i="6"/>
  <c r="K121" i="6"/>
  <c r="K120" i="6"/>
  <c r="J111" i="6"/>
  <c r="R109" i="6"/>
  <c r="K108" i="6"/>
  <c r="K107" i="6"/>
  <c r="K106" i="6"/>
  <c r="K105" i="6"/>
  <c r="K104" i="6"/>
  <c r="J99" i="6"/>
  <c r="R98" i="6"/>
  <c r="R95" i="6"/>
  <c r="J94" i="6"/>
  <c r="K93" i="6"/>
  <c r="R92" i="6"/>
  <c r="J89" i="6"/>
  <c r="R88" i="6"/>
  <c r="J87" i="6"/>
  <c r="R83" i="6"/>
  <c r="J82" i="6"/>
  <c r="R81" i="6"/>
  <c r="K79" i="6"/>
  <c r="J77" i="6"/>
  <c r="K76" i="6"/>
  <c r="K75" i="6"/>
  <c r="J73" i="6"/>
  <c r="K72" i="6"/>
  <c r="K70" i="6"/>
  <c r="R69" i="6"/>
  <c r="K66" i="6"/>
  <c r="R65" i="6"/>
  <c r="J155" i="6"/>
  <c r="R154" i="6"/>
  <c r="R152" i="6"/>
  <c r="K148" i="6"/>
  <c r="J135" i="6"/>
  <c r="R133" i="6"/>
  <c r="K131" i="6"/>
  <c r="K129" i="6"/>
  <c r="J119" i="6"/>
  <c r="K116" i="6"/>
  <c r="K114" i="6"/>
  <c r="K113" i="6"/>
  <c r="R101" i="6"/>
  <c r="J97" i="6"/>
  <c r="R96" i="6"/>
  <c r="R90" i="6"/>
  <c r="J86" i="6"/>
  <c r="K85" i="6"/>
  <c r="J83" i="6"/>
  <c r="J81" i="6"/>
  <c r="K80" i="6"/>
  <c r="R77" i="6"/>
  <c r="R73" i="6"/>
  <c r="J69" i="6"/>
  <c r="K68" i="6"/>
  <c r="B83" i="1"/>
  <c r="B82" i="1"/>
  <c r="I10" i="2"/>
  <c r="G129" i="2"/>
  <c r="O129" i="2"/>
  <c r="N129" i="2"/>
  <c r="J129" i="2"/>
  <c r="P172" i="2"/>
  <c r="H172" i="2"/>
  <c r="J172" i="2"/>
  <c r="O172" i="2"/>
  <c r="G172" i="2"/>
  <c r="N172" i="2"/>
  <c r="L169" i="2"/>
  <c r="L165" i="2"/>
  <c r="L161" i="2"/>
  <c r="L157" i="2"/>
  <c r="L153" i="2"/>
  <c r="L149" i="2"/>
  <c r="L145" i="2"/>
  <c r="L141" i="2"/>
  <c r="L137" i="2"/>
  <c r="L133" i="2"/>
  <c r="L135" i="2"/>
  <c r="L172" i="2"/>
  <c r="L164" i="2"/>
  <c r="L156" i="2"/>
  <c r="L148" i="2"/>
  <c r="L140" i="2"/>
  <c r="L132" i="2"/>
  <c r="L170" i="2"/>
  <c r="L166" i="2"/>
  <c r="L162" i="2"/>
  <c r="L158" i="2"/>
  <c r="L154" i="2"/>
  <c r="L150" i="2"/>
  <c r="L146" i="2"/>
  <c r="L142" i="2"/>
  <c r="L138" i="2"/>
  <c r="L134" i="2"/>
  <c r="L130" i="2"/>
  <c r="L171" i="2"/>
  <c r="L167" i="2"/>
  <c r="L163" i="2"/>
  <c r="L159" i="2"/>
  <c r="L155" i="2"/>
  <c r="L151" i="2"/>
  <c r="L147" i="2"/>
  <c r="L143" i="2"/>
  <c r="L139" i="2"/>
  <c r="L131" i="2"/>
  <c r="L168" i="2"/>
  <c r="L160" i="2"/>
  <c r="L152" i="2"/>
  <c r="L144" i="2"/>
  <c r="L136" i="2"/>
  <c r="L129" i="2"/>
  <c r="E129" i="2"/>
  <c r="E135" i="2"/>
  <c r="E149" i="2"/>
  <c r="E164" i="2"/>
  <c r="E161" i="2"/>
  <c r="E157" i="2"/>
  <c r="E136" i="2"/>
  <c r="E144" i="2"/>
  <c r="E172" i="2"/>
  <c r="E131" i="2"/>
  <c r="E145" i="2"/>
  <c r="E153" i="2"/>
  <c r="E168" i="2"/>
  <c r="E130" i="2"/>
  <c r="E132" i="2"/>
  <c r="E140" i="2"/>
  <c r="E142" i="2"/>
  <c r="E141" i="2"/>
  <c r="E162" i="2"/>
  <c r="B57" i="1"/>
  <c r="E146" i="2"/>
  <c r="B111" i="2"/>
  <c r="E148" i="2"/>
  <c r="E152" i="2"/>
  <c r="E156" i="2"/>
  <c r="E158" i="2"/>
  <c r="B89" i="1"/>
  <c r="K31" i="1" s="1"/>
  <c r="E133" i="2"/>
  <c r="E137" i="2"/>
  <c r="E160" i="2"/>
  <c r="E165" i="2"/>
  <c r="E169" i="2"/>
  <c r="E134" i="2"/>
  <c r="E150" i="2"/>
  <c r="E166" i="2"/>
  <c r="B93" i="1"/>
  <c r="K32" i="1" s="1"/>
  <c r="E138" i="2"/>
  <c r="E154" i="2"/>
  <c r="E170" i="2"/>
  <c r="A131" i="2"/>
  <c r="B130" i="2"/>
  <c r="F172" i="2"/>
  <c r="P129" i="2"/>
  <c r="H129" i="2"/>
  <c r="F129" i="2"/>
  <c r="E143" i="2"/>
  <c r="E147" i="2"/>
  <c r="E151" i="2"/>
  <c r="E155" i="2"/>
  <c r="E159" i="2"/>
  <c r="E163" i="2"/>
  <c r="E167" i="2"/>
  <c r="E171" i="2"/>
  <c r="E139" i="2"/>
  <c r="A46" i="2" l="1"/>
  <c r="F13" i="2" s="1"/>
  <c r="A72" i="2"/>
  <c r="A68" i="2"/>
  <c r="A64" i="2"/>
  <c r="A60" i="2"/>
  <c r="A56" i="2"/>
  <c r="A52" i="2"/>
  <c r="A48" i="2"/>
  <c r="A75" i="2"/>
  <c r="A71" i="2"/>
  <c r="A67" i="2"/>
  <c r="A63" i="2"/>
  <c r="A59" i="2"/>
  <c r="A55" i="2"/>
  <c r="A51" i="2"/>
  <c r="A47" i="2"/>
  <c r="A74" i="2"/>
  <c r="A70" i="2"/>
  <c r="A66" i="2"/>
  <c r="A62" i="2"/>
  <c r="A58" i="2"/>
  <c r="A54" i="2"/>
  <c r="A50" i="2"/>
  <c r="A73" i="2"/>
  <c r="A69" i="2"/>
  <c r="A65" i="2"/>
  <c r="A61" i="2"/>
  <c r="A57" i="2"/>
  <c r="A53" i="2"/>
  <c r="A49" i="2"/>
  <c r="B85" i="1"/>
  <c r="L30" i="1"/>
  <c r="L153" i="6"/>
  <c r="L68" i="6"/>
  <c r="L110" i="6"/>
  <c r="L226" i="6"/>
  <c r="L76" i="6"/>
  <c r="L105" i="6"/>
  <c r="L77" i="6"/>
  <c r="L69" i="6"/>
  <c r="L125" i="6"/>
  <c r="L177" i="6"/>
  <c r="L72" i="6"/>
  <c r="L108" i="6"/>
  <c r="L120" i="6"/>
  <c r="L249" i="6"/>
  <c r="L240" i="6"/>
  <c r="L206" i="6"/>
  <c r="L191" i="6"/>
  <c r="L181" i="6"/>
  <c r="L261" i="6"/>
  <c r="L239" i="6"/>
  <c r="L230" i="6"/>
  <c r="L218" i="6"/>
  <c r="L194" i="6"/>
  <c r="L178" i="6"/>
  <c r="L255" i="6"/>
  <c r="L224" i="6"/>
  <c r="L199" i="6"/>
  <c r="L169" i="6"/>
  <c r="L157" i="6"/>
  <c r="L257" i="6"/>
  <c r="L246" i="6"/>
  <c r="L217" i="6"/>
  <c r="L195" i="6"/>
  <c r="L154" i="6"/>
  <c r="L144" i="6"/>
  <c r="L134" i="6"/>
  <c r="L184" i="6"/>
  <c r="L166" i="6"/>
  <c r="L141" i="6"/>
  <c r="L109" i="6"/>
  <c r="L100" i="6"/>
  <c r="L263" i="6"/>
  <c r="L196" i="6"/>
  <c r="L140" i="6"/>
  <c r="L128" i="6"/>
  <c r="L123" i="6"/>
  <c r="L96" i="6"/>
  <c r="L91" i="6"/>
  <c r="L80" i="6"/>
  <c r="L93" i="6"/>
  <c r="L118" i="6"/>
  <c r="L201" i="6"/>
  <c r="L112" i="6"/>
  <c r="L247" i="6"/>
  <c r="L203" i="6"/>
  <c r="L175" i="6"/>
  <c r="L238" i="6"/>
  <c r="L212" i="6"/>
  <c r="L174" i="6"/>
  <c r="L219" i="6"/>
  <c r="L163" i="6"/>
  <c r="L253" i="6"/>
  <c r="L215" i="6"/>
  <c r="L151" i="6"/>
  <c r="L132" i="6"/>
  <c r="L160" i="6"/>
  <c r="L104" i="6"/>
  <c r="L242" i="6"/>
  <c r="L137" i="6"/>
  <c r="L121" i="6"/>
  <c r="L89" i="6"/>
  <c r="L107" i="6"/>
  <c r="L227" i="6"/>
  <c r="L65" i="6"/>
  <c r="L86" i="6"/>
  <c r="L165" i="6"/>
  <c r="L150" i="6"/>
  <c r="L139" i="6"/>
  <c r="L216" i="6"/>
  <c r="L188" i="6"/>
  <c r="L256" i="6"/>
  <c r="L221" i="6"/>
  <c r="L187" i="6"/>
  <c r="L243" i="6"/>
  <c r="L182" i="6"/>
  <c r="L130" i="6"/>
  <c r="L233" i="6"/>
  <c r="L176" i="6"/>
  <c r="L136" i="6"/>
  <c r="L171" i="6"/>
  <c r="L158" i="6"/>
  <c r="L103" i="6"/>
  <c r="L208" i="6"/>
  <c r="L133" i="6"/>
  <c r="L106" i="6"/>
  <c r="L79" i="6"/>
  <c r="L111" i="6"/>
  <c r="L115" i="6"/>
  <c r="L241" i="6"/>
  <c r="L156" i="6"/>
  <c r="L98" i="6"/>
  <c r="L64" i="6"/>
  <c r="L214" i="6"/>
  <c r="L185" i="6"/>
  <c r="L250" i="6"/>
  <c r="L220" i="6"/>
  <c r="L186" i="6"/>
  <c r="L225" i="6"/>
  <c r="L70" i="6"/>
  <c r="L231" i="6"/>
  <c r="L78" i="6"/>
  <c r="L152" i="6"/>
  <c r="L119" i="6"/>
  <c r="L73" i="6"/>
  <c r="L142" i="6"/>
  <c r="L211" i="6"/>
  <c r="L264" i="6"/>
  <c r="L74" i="6"/>
  <c r="L122" i="6"/>
  <c r="L223" i="6"/>
  <c r="L189" i="6"/>
  <c r="L260" i="6"/>
  <c r="L222" i="6"/>
  <c r="L190" i="6"/>
  <c r="L248" i="6"/>
  <c r="L183" i="6"/>
  <c r="L145" i="6"/>
  <c r="L237" i="6"/>
  <c r="L180" i="6"/>
  <c r="L143" i="6"/>
  <c r="L179" i="6"/>
  <c r="L138" i="6"/>
  <c r="L99" i="6"/>
  <c r="L167" i="6"/>
  <c r="L127" i="6"/>
  <c r="L95" i="6"/>
  <c r="L81" i="6"/>
  <c r="L161" i="6"/>
  <c r="L85" i="6"/>
  <c r="L193" i="6"/>
  <c r="L75" i="6"/>
  <c r="L236" i="6"/>
  <c r="C27" i="6"/>
  <c r="L82" i="6"/>
  <c r="L116" i="6"/>
  <c r="L245" i="6"/>
  <c r="L202" i="6"/>
  <c r="L164" i="6"/>
  <c r="L234" i="6"/>
  <c r="L210" i="6"/>
  <c r="L173" i="6"/>
  <c r="L213" i="6"/>
  <c r="L162" i="6"/>
  <c r="L252" i="6"/>
  <c r="L207" i="6"/>
  <c r="L149" i="6"/>
  <c r="L254" i="6"/>
  <c r="L129" i="6"/>
  <c r="L97" i="6"/>
  <c r="L155" i="6"/>
  <c r="L126" i="6"/>
  <c r="L94" i="6"/>
  <c r="L83" i="6"/>
  <c r="L192" i="6"/>
  <c r="L67" i="6"/>
  <c r="L90" i="6"/>
  <c r="L235" i="6"/>
  <c r="L88" i="6"/>
  <c r="L66" i="6"/>
  <c r="L117" i="6"/>
  <c r="L244" i="6"/>
  <c r="L200" i="6"/>
  <c r="L262" i="6"/>
  <c r="L232" i="6"/>
  <c r="L209" i="6"/>
  <c r="L259" i="6"/>
  <c r="L258" i="6"/>
  <c r="L170" i="6"/>
  <c r="L168" i="6"/>
  <c r="L84" i="6"/>
  <c r="L124" i="6"/>
  <c r="L87" i="6"/>
  <c r="L228" i="6"/>
  <c r="L148" i="6"/>
  <c r="L198" i="6"/>
  <c r="L159" i="6"/>
  <c r="L229" i="6"/>
  <c r="L131" i="6"/>
  <c r="L204" i="6"/>
  <c r="L251" i="6"/>
  <c r="L147" i="6"/>
  <c r="L146" i="6"/>
  <c r="L205" i="6"/>
  <c r="L101" i="6"/>
  <c r="L113" i="6"/>
  <c r="L172" i="6"/>
  <c r="L135" i="6"/>
  <c r="L114" i="6"/>
  <c r="L92" i="6"/>
  <c r="L197" i="6"/>
  <c r="L102" i="6"/>
  <c r="L71" i="6"/>
  <c r="N130" i="2"/>
  <c r="J130" i="2"/>
  <c r="O130" i="2"/>
  <c r="H130" i="2"/>
  <c r="G130" i="2"/>
  <c r="P130" i="2"/>
  <c r="B90" i="1"/>
  <c r="F130" i="2"/>
  <c r="A132" i="2"/>
  <c r="B131" i="2"/>
  <c r="B113" i="2" l="1"/>
  <c r="B118" i="2"/>
  <c r="F35" i="2"/>
  <c r="F32" i="2"/>
  <c r="F37" i="2"/>
  <c r="F39" i="2"/>
  <c r="F24" i="2"/>
  <c r="F33" i="2"/>
  <c r="F34" i="2"/>
  <c r="F15" i="2"/>
  <c r="F31" i="2"/>
  <c r="F28" i="2"/>
  <c r="F21" i="2"/>
  <c r="B126" i="2"/>
  <c r="F20" i="2"/>
  <c r="F38" i="2"/>
  <c r="F26" i="2"/>
  <c r="F40" i="2"/>
  <c r="F27" i="2"/>
  <c r="F16" i="2"/>
  <c r="F30" i="2"/>
  <c r="F41" i="2"/>
  <c r="F25" i="2"/>
  <c r="F19" i="2"/>
  <c r="F29" i="2"/>
  <c r="F17" i="2"/>
  <c r="F14" i="2"/>
  <c r="F23" i="2"/>
  <c r="F18" i="2"/>
  <c r="M262" i="6"/>
  <c r="T262" i="6" s="1"/>
  <c r="U262" i="6" s="1"/>
  <c r="V262" i="6" s="1"/>
  <c r="CB262" i="6" s="1"/>
  <c r="M250" i="6"/>
  <c r="T250" i="6" s="1"/>
  <c r="U250" i="6" s="1"/>
  <c r="V250" i="6" s="1"/>
  <c r="CB250" i="6" s="1"/>
  <c r="M232" i="6"/>
  <c r="N232" i="6" s="1"/>
  <c r="O232" i="6" s="1"/>
  <c r="P232" i="6" s="1"/>
  <c r="X232" i="6" s="1"/>
  <c r="M220" i="6"/>
  <c r="N220" i="6" s="1"/>
  <c r="O220" i="6" s="1"/>
  <c r="P220" i="6" s="1"/>
  <c r="X220" i="6" s="1"/>
  <c r="M209" i="6"/>
  <c r="N209" i="6" s="1"/>
  <c r="O209" i="6" s="1"/>
  <c r="P209" i="6" s="1"/>
  <c r="X209" i="6" s="1"/>
  <c r="M186" i="6"/>
  <c r="N186" i="6" s="1"/>
  <c r="O186" i="6" s="1"/>
  <c r="P186" i="6" s="1"/>
  <c r="X186" i="6" s="1"/>
  <c r="M171" i="6"/>
  <c r="N171" i="6" s="1"/>
  <c r="O171" i="6" s="1"/>
  <c r="P171" i="6" s="1"/>
  <c r="X171" i="6" s="1"/>
  <c r="M258" i="6"/>
  <c r="T258" i="6" s="1"/>
  <c r="U258" i="6" s="1"/>
  <c r="V258" i="6" s="1"/>
  <c r="CB258" i="6" s="1"/>
  <c r="M246" i="6"/>
  <c r="T246" i="6" s="1"/>
  <c r="U246" i="6" s="1"/>
  <c r="V246" i="6" s="1"/>
  <c r="CB246" i="6" s="1"/>
  <c r="M233" i="6"/>
  <c r="N233" i="6" s="1"/>
  <c r="O233" i="6" s="1"/>
  <c r="P233" i="6" s="1"/>
  <c r="X233" i="6" s="1"/>
  <c r="M208" i="6"/>
  <c r="N208" i="6" s="1"/>
  <c r="O208" i="6" s="1"/>
  <c r="P208" i="6" s="1"/>
  <c r="X208" i="6" s="1"/>
  <c r="M197" i="6"/>
  <c r="N197" i="6" s="1"/>
  <c r="O197" i="6" s="1"/>
  <c r="P197" i="6" s="1"/>
  <c r="X197" i="6" s="1"/>
  <c r="M192" i="6"/>
  <c r="N192" i="6" s="1"/>
  <c r="O192" i="6" s="1"/>
  <c r="P192" i="6" s="1"/>
  <c r="X192" i="6" s="1"/>
  <c r="M176" i="6"/>
  <c r="N176" i="6" s="1"/>
  <c r="O176" i="6" s="1"/>
  <c r="P176" i="6" s="1"/>
  <c r="X176" i="6" s="1"/>
  <c r="M227" i="6"/>
  <c r="T227" i="6" s="1"/>
  <c r="U227" i="6" s="1"/>
  <c r="V227" i="6" s="1"/>
  <c r="CB227" i="6" s="1"/>
  <c r="M181" i="6"/>
  <c r="N181" i="6" s="1"/>
  <c r="O181" i="6" s="1"/>
  <c r="P181" i="6" s="1"/>
  <c r="X181" i="6" s="1"/>
  <c r="M161" i="6"/>
  <c r="N161" i="6" s="1"/>
  <c r="O161" i="6" s="1"/>
  <c r="P161" i="6" s="1"/>
  <c r="X161" i="6" s="1"/>
  <c r="M142" i="6"/>
  <c r="T142" i="6" s="1"/>
  <c r="U142" i="6" s="1"/>
  <c r="V142" i="6" s="1"/>
  <c r="CB142" i="6" s="1"/>
  <c r="M264" i="6"/>
  <c r="N264" i="6" s="1"/>
  <c r="O264" i="6" s="1"/>
  <c r="P264" i="6" s="1"/>
  <c r="X264" i="6" s="1"/>
  <c r="M240" i="6"/>
  <c r="N240" i="6" s="1"/>
  <c r="O240" i="6" s="1"/>
  <c r="P240" i="6" s="1"/>
  <c r="X240" i="6" s="1"/>
  <c r="M206" i="6"/>
  <c r="T206" i="6" s="1"/>
  <c r="U206" i="6" s="1"/>
  <c r="V206" i="6" s="1"/>
  <c r="CB206" i="6" s="1"/>
  <c r="M175" i="6"/>
  <c r="T175" i="6" s="1"/>
  <c r="U175" i="6" s="1"/>
  <c r="V175" i="6" s="1"/>
  <c r="CB175" i="6" s="1"/>
  <c r="M155" i="6"/>
  <c r="T155" i="6" s="1"/>
  <c r="U155" i="6" s="1"/>
  <c r="V155" i="6" s="1"/>
  <c r="CB155" i="6" s="1"/>
  <c r="M141" i="6"/>
  <c r="N141" i="6" s="1"/>
  <c r="O141" i="6" s="1"/>
  <c r="P141" i="6" s="1"/>
  <c r="X141" i="6" s="1"/>
  <c r="M247" i="6"/>
  <c r="N247" i="6" s="1"/>
  <c r="O247" i="6" s="1"/>
  <c r="P247" i="6" s="1"/>
  <c r="X247" i="6" s="1"/>
  <c r="M159" i="6"/>
  <c r="T159" i="6" s="1"/>
  <c r="U159" i="6" s="1"/>
  <c r="V159" i="6" s="1"/>
  <c r="CB159" i="6" s="1"/>
  <c r="M131" i="6"/>
  <c r="N131" i="6" s="1"/>
  <c r="O131" i="6" s="1"/>
  <c r="P131" i="6" s="1"/>
  <c r="X131" i="6" s="1"/>
  <c r="M124" i="6"/>
  <c r="N124" i="6" s="1"/>
  <c r="O124" i="6" s="1"/>
  <c r="P124" i="6" s="1"/>
  <c r="X124" i="6" s="1"/>
  <c r="M101" i="6"/>
  <c r="T101" i="6" s="1"/>
  <c r="U101" i="6" s="1"/>
  <c r="V101" i="6" s="1"/>
  <c r="CB101" i="6" s="1"/>
  <c r="M92" i="6"/>
  <c r="N92" i="6" s="1"/>
  <c r="O92" i="6" s="1"/>
  <c r="P92" i="6" s="1"/>
  <c r="X92" i="6" s="1"/>
  <c r="M251" i="6"/>
  <c r="T251" i="6" s="1"/>
  <c r="U251" i="6" s="1"/>
  <c r="V251" i="6" s="1"/>
  <c r="CB251" i="6" s="1"/>
  <c r="M204" i="6"/>
  <c r="T204" i="6" s="1"/>
  <c r="U204" i="6" s="1"/>
  <c r="V204" i="6" s="1"/>
  <c r="CB204" i="6" s="1"/>
  <c r="M125" i="6"/>
  <c r="T125" i="6" s="1"/>
  <c r="U125" i="6" s="1"/>
  <c r="V125" i="6" s="1"/>
  <c r="CB125" i="6" s="1"/>
  <c r="M116" i="6"/>
  <c r="T116" i="6" s="1"/>
  <c r="U116" i="6" s="1"/>
  <c r="V116" i="6" s="1"/>
  <c r="CB116" i="6" s="1"/>
  <c r="M93" i="6"/>
  <c r="T93" i="6" s="1"/>
  <c r="U93" i="6" s="1"/>
  <c r="V93" i="6" s="1"/>
  <c r="CB93" i="6" s="1"/>
  <c r="M83" i="6"/>
  <c r="T83" i="6" s="1"/>
  <c r="U83" i="6" s="1"/>
  <c r="V83" i="6" s="1"/>
  <c r="CB83" i="6" s="1"/>
  <c r="M223" i="6"/>
  <c r="N223" i="6" s="1"/>
  <c r="O223" i="6" s="1"/>
  <c r="P223" i="6" s="1"/>
  <c r="X223" i="6" s="1"/>
  <c r="M172" i="6"/>
  <c r="T172" i="6" s="1"/>
  <c r="U172" i="6" s="1"/>
  <c r="V172" i="6" s="1"/>
  <c r="CB172" i="6" s="1"/>
  <c r="M112" i="6"/>
  <c r="T112" i="6" s="1"/>
  <c r="U112" i="6" s="1"/>
  <c r="V112" i="6" s="1"/>
  <c r="CB112" i="6" s="1"/>
  <c r="M82" i="6"/>
  <c r="N82" i="6" s="1"/>
  <c r="O82" i="6" s="1"/>
  <c r="P82" i="6" s="1"/>
  <c r="X82" i="6" s="1"/>
  <c r="M143" i="6"/>
  <c r="N143" i="6" s="1"/>
  <c r="O143" i="6" s="1"/>
  <c r="P143" i="6" s="1"/>
  <c r="X143" i="6" s="1"/>
  <c r="M97" i="6"/>
  <c r="T97" i="6" s="1"/>
  <c r="U97" i="6" s="1"/>
  <c r="V97" i="6" s="1"/>
  <c r="CB97" i="6" s="1"/>
  <c r="M257" i="6"/>
  <c r="N257" i="6" s="1"/>
  <c r="O257" i="6" s="1"/>
  <c r="P257" i="6" s="1"/>
  <c r="X257" i="6" s="1"/>
  <c r="M162" i="6"/>
  <c r="N162" i="6" s="1"/>
  <c r="O162" i="6" s="1"/>
  <c r="P162" i="6" s="1"/>
  <c r="X162" i="6" s="1"/>
  <c r="M103" i="6"/>
  <c r="N103" i="6" s="1"/>
  <c r="O103" i="6" s="1"/>
  <c r="P103" i="6" s="1"/>
  <c r="X103" i="6" s="1"/>
  <c r="M76" i="6"/>
  <c r="T76" i="6" s="1"/>
  <c r="U76" i="6" s="1"/>
  <c r="V76" i="6" s="1"/>
  <c r="CB76" i="6" s="1"/>
  <c r="M259" i="6"/>
  <c r="T259" i="6" s="1"/>
  <c r="U259" i="6" s="1"/>
  <c r="V259" i="6" s="1"/>
  <c r="CB259" i="6" s="1"/>
  <c r="M85" i="6"/>
  <c r="N85" i="6" s="1"/>
  <c r="O85" i="6" s="1"/>
  <c r="P85" i="6" s="1"/>
  <c r="X85" i="6" s="1"/>
  <c r="M207" i="6"/>
  <c r="T207" i="6" s="1"/>
  <c r="U207" i="6" s="1"/>
  <c r="V207" i="6" s="1"/>
  <c r="CB207" i="6" s="1"/>
  <c r="M107" i="6"/>
  <c r="T107" i="6" s="1"/>
  <c r="U107" i="6" s="1"/>
  <c r="V107" i="6" s="1"/>
  <c r="CB107" i="6" s="1"/>
  <c r="M222" i="6"/>
  <c r="N222" i="6" s="1"/>
  <c r="O222" i="6" s="1"/>
  <c r="P222" i="6" s="1"/>
  <c r="X222" i="6" s="1"/>
  <c r="M237" i="6"/>
  <c r="T237" i="6" s="1"/>
  <c r="U237" i="6" s="1"/>
  <c r="V237" i="6" s="1"/>
  <c r="CB237" i="6" s="1"/>
  <c r="M183" i="6"/>
  <c r="T183" i="6" s="1"/>
  <c r="U183" i="6" s="1"/>
  <c r="V183" i="6" s="1"/>
  <c r="CB183" i="6" s="1"/>
  <c r="M166" i="6"/>
  <c r="N166" i="6" s="1"/>
  <c r="O166" i="6" s="1"/>
  <c r="P166" i="6" s="1"/>
  <c r="X166" i="6" s="1"/>
  <c r="M139" i="6"/>
  <c r="N139" i="6" s="1"/>
  <c r="O139" i="6" s="1"/>
  <c r="P139" i="6" s="1"/>
  <c r="X139" i="6" s="1"/>
  <c r="M216" i="6"/>
  <c r="N216" i="6" s="1"/>
  <c r="O216" i="6" s="1"/>
  <c r="P216" i="6" s="1"/>
  <c r="X216" i="6" s="1"/>
  <c r="M150" i="6"/>
  <c r="N150" i="6" s="1"/>
  <c r="O150" i="6" s="1"/>
  <c r="P150" i="6" s="1"/>
  <c r="X150" i="6" s="1"/>
  <c r="M170" i="6"/>
  <c r="T170" i="6" s="1"/>
  <c r="U170" i="6" s="1"/>
  <c r="V170" i="6" s="1"/>
  <c r="CB170" i="6" s="1"/>
  <c r="M121" i="6"/>
  <c r="T121" i="6" s="1"/>
  <c r="U121" i="6" s="1"/>
  <c r="V121" i="6" s="1"/>
  <c r="CB121" i="6" s="1"/>
  <c r="M89" i="6"/>
  <c r="N89" i="6" s="1"/>
  <c r="O89" i="6" s="1"/>
  <c r="P89" i="6" s="1"/>
  <c r="X89" i="6" s="1"/>
  <c r="M136" i="6"/>
  <c r="T136" i="6" s="1"/>
  <c r="U136" i="6" s="1"/>
  <c r="V136" i="6" s="1"/>
  <c r="CB136" i="6" s="1"/>
  <c r="M113" i="6"/>
  <c r="T113" i="6" s="1"/>
  <c r="U113" i="6" s="1"/>
  <c r="V113" i="6" s="1"/>
  <c r="CB113" i="6" s="1"/>
  <c r="M243" i="6"/>
  <c r="N243" i="6" s="1"/>
  <c r="O243" i="6" s="1"/>
  <c r="P243" i="6" s="1"/>
  <c r="X243" i="6" s="1"/>
  <c r="M122" i="6"/>
  <c r="N122" i="6" s="1"/>
  <c r="O122" i="6" s="1"/>
  <c r="P122" i="6" s="1"/>
  <c r="X122" i="6" s="1"/>
  <c r="M72" i="6"/>
  <c r="T72" i="6" s="1"/>
  <c r="U72" i="6" s="1"/>
  <c r="V72" i="6" s="1"/>
  <c r="CB72" i="6" s="1"/>
  <c r="M144" i="6"/>
  <c r="T144" i="6" s="1"/>
  <c r="U144" i="6" s="1"/>
  <c r="V144" i="6" s="1"/>
  <c r="CB144" i="6" s="1"/>
  <c r="M78" i="6"/>
  <c r="T78" i="6" s="1"/>
  <c r="U78" i="6" s="1"/>
  <c r="V78" i="6" s="1"/>
  <c r="CB78" i="6" s="1"/>
  <c r="M151" i="6"/>
  <c r="N151" i="6" s="1"/>
  <c r="O151" i="6" s="1"/>
  <c r="P151" i="6" s="1"/>
  <c r="X151" i="6" s="1"/>
  <c r="M111" i="6"/>
  <c r="N111" i="6" s="1"/>
  <c r="O111" i="6" s="1"/>
  <c r="P111" i="6" s="1"/>
  <c r="X111" i="6" s="1"/>
  <c r="M235" i="6"/>
  <c r="N235" i="6" s="1"/>
  <c r="O235" i="6" s="1"/>
  <c r="P235" i="6" s="1"/>
  <c r="X235" i="6" s="1"/>
  <c r="M231" i="6"/>
  <c r="T231" i="6" s="1"/>
  <c r="U231" i="6" s="1"/>
  <c r="V231" i="6" s="1"/>
  <c r="CB231" i="6" s="1"/>
  <c r="M148" i="6"/>
  <c r="T148" i="6" s="1"/>
  <c r="U148" i="6" s="1"/>
  <c r="V148" i="6" s="1"/>
  <c r="CB148" i="6" s="1"/>
  <c r="M242" i="6"/>
  <c r="T242" i="6" s="1"/>
  <c r="U242" i="6" s="1"/>
  <c r="V242" i="6" s="1"/>
  <c r="CB242" i="6" s="1"/>
  <c r="M185" i="6"/>
  <c r="T185" i="6" s="1"/>
  <c r="U185" i="6" s="1"/>
  <c r="V185" i="6" s="1"/>
  <c r="CB185" i="6" s="1"/>
  <c r="M146" i="6"/>
  <c r="N146" i="6" s="1"/>
  <c r="O146" i="6" s="1"/>
  <c r="P146" i="6" s="1"/>
  <c r="X146" i="6" s="1"/>
  <c r="M145" i="6"/>
  <c r="T145" i="6" s="1"/>
  <c r="U145" i="6" s="1"/>
  <c r="V145" i="6" s="1"/>
  <c r="CB145" i="6" s="1"/>
  <c r="M106" i="6"/>
  <c r="T106" i="6" s="1"/>
  <c r="U106" i="6" s="1"/>
  <c r="V106" i="6" s="1"/>
  <c r="CB106" i="6" s="1"/>
  <c r="M79" i="6"/>
  <c r="T79" i="6" s="1"/>
  <c r="U79" i="6" s="1"/>
  <c r="V79" i="6" s="1"/>
  <c r="CB79" i="6" s="1"/>
  <c r="M134" i="6"/>
  <c r="T134" i="6" s="1"/>
  <c r="U134" i="6" s="1"/>
  <c r="V134" i="6" s="1"/>
  <c r="CB134" i="6" s="1"/>
  <c r="M98" i="6"/>
  <c r="N98" i="6" s="1"/>
  <c r="O98" i="6" s="1"/>
  <c r="P98" i="6" s="1"/>
  <c r="X98" i="6" s="1"/>
  <c r="M225" i="6"/>
  <c r="N225" i="6" s="1"/>
  <c r="O225" i="6" s="1"/>
  <c r="P225" i="6" s="1"/>
  <c r="X225" i="6" s="1"/>
  <c r="M99" i="6"/>
  <c r="T99" i="6" s="1"/>
  <c r="U99" i="6" s="1"/>
  <c r="V99" i="6" s="1"/>
  <c r="CB99" i="6" s="1"/>
  <c r="M104" i="6"/>
  <c r="T104" i="6" s="1"/>
  <c r="U104" i="6" s="1"/>
  <c r="V104" i="6" s="1"/>
  <c r="CB104" i="6" s="1"/>
  <c r="M180" i="6"/>
  <c r="T180" i="6" s="1"/>
  <c r="U180" i="6" s="1"/>
  <c r="V180" i="6" s="1"/>
  <c r="CB180" i="6" s="1"/>
  <c r="M77" i="6"/>
  <c r="N77" i="6" s="1"/>
  <c r="O77" i="6" s="1"/>
  <c r="P77" i="6" s="1"/>
  <c r="X77" i="6" s="1"/>
  <c r="M90" i="6"/>
  <c r="N90" i="6" s="1"/>
  <c r="O90" i="6" s="1"/>
  <c r="P90" i="6" s="1"/>
  <c r="X90" i="6" s="1"/>
  <c r="M71" i="6"/>
  <c r="N71" i="6" s="1"/>
  <c r="O71" i="6" s="1"/>
  <c r="P71" i="6" s="1"/>
  <c r="X71" i="6" s="1"/>
  <c r="M261" i="6"/>
  <c r="T261" i="6" s="1"/>
  <c r="U261" i="6" s="1"/>
  <c r="V261" i="6" s="1"/>
  <c r="CB261" i="6" s="1"/>
  <c r="M239" i="6"/>
  <c r="T239" i="6" s="1"/>
  <c r="U239" i="6" s="1"/>
  <c r="V239" i="6" s="1"/>
  <c r="CB239" i="6" s="1"/>
  <c r="M230" i="6"/>
  <c r="N230" i="6" s="1"/>
  <c r="O230" i="6" s="1"/>
  <c r="P230" i="6" s="1"/>
  <c r="X230" i="6" s="1"/>
  <c r="M218" i="6"/>
  <c r="N218" i="6" s="1"/>
  <c r="O218" i="6" s="1"/>
  <c r="P218" i="6" s="1"/>
  <c r="X218" i="6" s="1"/>
  <c r="M194" i="6"/>
  <c r="T194" i="6" s="1"/>
  <c r="U194" i="6" s="1"/>
  <c r="V194" i="6" s="1"/>
  <c r="CB194" i="6" s="1"/>
  <c r="M178" i="6"/>
  <c r="T178" i="6" s="1"/>
  <c r="U178" i="6" s="1"/>
  <c r="V178" i="6" s="1"/>
  <c r="CB178" i="6" s="1"/>
  <c r="M169" i="6"/>
  <c r="N169" i="6" s="1"/>
  <c r="O169" i="6" s="1"/>
  <c r="P169" i="6" s="1"/>
  <c r="X169" i="6" s="1"/>
  <c r="M254" i="6"/>
  <c r="N254" i="6" s="1"/>
  <c r="O254" i="6" s="1"/>
  <c r="P254" i="6" s="1"/>
  <c r="X254" i="6" s="1"/>
  <c r="M241" i="6"/>
  <c r="T241" i="6" s="1"/>
  <c r="U241" i="6" s="1"/>
  <c r="V241" i="6" s="1"/>
  <c r="CB241" i="6" s="1"/>
  <c r="M224" i="6"/>
  <c r="T224" i="6" s="1"/>
  <c r="U224" i="6" s="1"/>
  <c r="V224" i="6" s="1"/>
  <c r="CB224" i="6" s="1"/>
  <c r="M205" i="6"/>
  <c r="N205" i="6" s="1"/>
  <c r="O205" i="6" s="1"/>
  <c r="P205" i="6" s="1"/>
  <c r="X205" i="6" s="1"/>
  <c r="M196" i="6"/>
  <c r="T196" i="6" s="1"/>
  <c r="U196" i="6" s="1"/>
  <c r="V196" i="6" s="1"/>
  <c r="CB196" i="6" s="1"/>
  <c r="M184" i="6"/>
  <c r="N184" i="6" s="1"/>
  <c r="O184" i="6" s="1"/>
  <c r="P184" i="6" s="1"/>
  <c r="X184" i="6" s="1"/>
  <c r="M249" i="6"/>
  <c r="N249" i="6" s="1"/>
  <c r="O249" i="6" s="1"/>
  <c r="P249" i="6" s="1"/>
  <c r="X249" i="6" s="1"/>
  <c r="M226" i="6"/>
  <c r="T226" i="6" s="1"/>
  <c r="U226" i="6" s="1"/>
  <c r="V226" i="6" s="1"/>
  <c r="CB226" i="6" s="1"/>
  <c r="M179" i="6"/>
  <c r="N179" i="6" s="1"/>
  <c r="O179" i="6" s="1"/>
  <c r="P179" i="6" s="1"/>
  <c r="X179" i="6" s="1"/>
  <c r="M158" i="6"/>
  <c r="T158" i="6" s="1"/>
  <c r="U158" i="6" s="1"/>
  <c r="V158" i="6" s="1"/>
  <c r="CB158" i="6" s="1"/>
  <c r="M140" i="6"/>
  <c r="N140" i="6" s="1"/>
  <c r="O140" i="6" s="1"/>
  <c r="P140" i="6" s="1"/>
  <c r="X140" i="6" s="1"/>
  <c r="M263" i="6"/>
  <c r="T263" i="6" s="1"/>
  <c r="U263" i="6" s="1"/>
  <c r="V263" i="6" s="1"/>
  <c r="CB263" i="6" s="1"/>
  <c r="M229" i="6"/>
  <c r="N229" i="6" s="1"/>
  <c r="O229" i="6" s="1"/>
  <c r="P229" i="6" s="1"/>
  <c r="X229" i="6" s="1"/>
  <c r="M191" i="6"/>
  <c r="T191" i="6" s="1"/>
  <c r="U191" i="6" s="1"/>
  <c r="V191" i="6" s="1"/>
  <c r="CB191" i="6" s="1"/>
  <c r="M164" i="6"/>
  <c r="T164" i="6" s="1"/>
  <c r="U164" i="6" s="1"/>
  <c r="V164" i="6" s="1"/>
  <c r="CB164" i="6" s="1"/>
  <c r="M153" i="6"/>
  <c r="N153" i="6" s="1"/>
  <c r="O153" i="6" s="1"/>
  <c r="P153" i="6" s="1"/>
  <c r="X153" i="6" s="1"/>
  <c r="M138" i="6"/>
  <c r="N138" i="6" s="1"/>
  <c r="O138" i="6" s="1"/>
  <c r="P138" i="6" s="1"/>
  <c r="X138" i="6" s="1"/>
  <c r="M219" i="6"/>
  <c r="T219" i="6" s="1"/>
  <c r="U219" i="6" s="1"/>
  <c r="V219" i="6" s="1"/>
  <c r="CB219" i="6" s="1"/>
  <c r="M149" i="6"/>
  <c r="N149" i="6" s="1"/>
  <c r="O149" i="6" s="1"/>
  <c r="P149" i="6" s="1"/>
  <c r="X149" i="6" s="1"/>
  <c r="M128" i="6"/>
  <c r="T128" i="6" s="1"/>
  <c r="U128" i="6" s="1"/>
  <c r="V128" i="6" s="1"/>
  <c r="CB128" i="6" s="1"/>
  <c r="M123" i="6"/>
  <c r="N123" i="6" s="1"/>
  <c r="O123" i="6" s="1"/>
  <c r="P123" i="6" s="1"/>
  <c r="X123" i="6" s="1"/>
  <c r="M96" i="6"/>
  <c r="T96" i="6" s="1"/>
  <c r="U96" i="6" s="1"/>
  <c r="V96" i="6" s="1"/>
  <c r="CB96" i="6" s="1"/>
  <c r="M91" i="6"/>
  <c r="T91" i="6" s="1"/>
  <c r="U91" i="6" s="1"/>
  <c r="V91" i="6" s="1"/>
  <c r="CB91" i="6" s="1"/>
  <c r="M245" i="6"/>
  <c r="T245" i="6" s="1"/>
  <c r="U245" i="6" s="1"/>
  <c r="V245" i="6" s="1"/>
  <c r="CB245" i="6" s="1"/>
  <c r="M157" i="6"/>
  <c r="T157" i="6" s="1"/>
  <c r="U157" i="6" s="1"/>
  <c r="V157" i="6" s="1"/>
  <c r="CB157" i="6" s="1"/>
  <c r="M120" i="6"/>
  <c r="N120" i="6" s="1"/>
  <c r="O120" i="6" s="1"/>
  <c r="P120" i="6" s="1"/>
  <c r="X120" i="6" s="1"/>
  <c r="M115" i="6"/>
  <c r="N115" i="6" s="1"/>
  <c r="O115" i="6" s="1"/>
  <c r="P115" i="6" s="1"/>
  <c r="X115" i="6" s="1"/>
  <c r="M88" i="6"/>
  <c r="T88" i="6" s="1"/>
  <c r="U88" i="6" s="1"/>
  <c r="V88" i="6" s="1"/>
  <c r="CB88" i="6" s="1"/>
  <c r="M80" i="6"/>
  <c r="T80" i="6" s="1"/>
  <c r="U80" i="6" s="1"/>
  <c r="V80" i="6" s="1"/>
  <c r="CB80" i="6" s="1"/>
  <c r="M202" i="6"/>
  <c r="N202" i="6" s="1"/>
  <c r="O202" i="6" s="1"/>
  <c r="P202" i="6" s="1"/>
  <c r="X202" i="6" s="1"/>
  <c r="M129" i="6"/>
  <c r="N129" i="6" s="1"/>
  <c r="O129" i="6" s="1"/>
  <c r="P129" i="6" s="1"/>
  <c r="X129" i="6" s="1"/>
  <c r="M108" i="6"/>
  <c r="T108" i="6" s="1"/>
  <c r="U108" i="6" s="1"/>
  <c r="V108" i="6" s="1"/>
  <c r="CB108" i="6" s="1"/>
  <c r="M74" i="6"/>
  <c r="T74" i="6" s="1"/>
  <c r="U74" i="6" s="1"/>
  <c r="V74" i="6" s="1"/>
  <c r="CB74" i="6" s="1"/>
  <c r="M132" i="6"/>
  <c r="N132" i="6" s="1"/>
  <c r="O132" i="6" s="1"/>
  <c r="P132" i="6" s="1"/>
  <c r="X132" i="6" s="1"/>
  <c r="M67" i="6"/>
  <c r="T67" i="6" s="1"/>
  <c r="U67" i="6" s="1"/>
  <c r="V67" i="6" s="1"/>
  <c r="CB67" i="6" s="1"/>
  <c r="M213" i="6"/>
  <c r="T213" i="6" s="1"/>
  <c r="U213" i="6" s="1"/>
  <c r="V213" i="6" s="1"/>
  <c r="CB213" i="6" s="1"/>
  <c r="M154" i="6"/>
  <c r="T154" i="6" s="1"/>
  <c r="U154" i="6" s="1"/>
  <c r="V154" i="6" s="1"/>
  <c r="CB154" i="6" s="1"/>
  <c r="M100" i="6"/>
  <c r="N100" i="6" s="1"/>
  <c r="O100" i="6" s="1"/>
  <c r="P100" i="6" s="1"/>
  <c r="X100" i="6" s="1"/>
  <c r="M70" i="6"/>
  <c r="T70" i="6" s="1"/>
  <c r="U70" i="6" s="1"/>
  <c r="V70" i="6" s="1"/>
  <c r="CB70" i="6" s="1"/>
  <c r="M255" i="6"/>
  <c r="N255" i="6" s="1"/>
  <c r="O255" i="6" s="1"/>
  <c r="P255" i="6" s="1"/>
  <c r="X255" i="6" s="1"/>
  <c r="M75" i="6"/>
  <c r="T75" i="6" s="1"/>
  <c r="U75" i="6" s="1"/>
  <c r="V75" i="6" s="1"/>
  <c r="CB75" i="6" s="1"/>
  <c r="M114" i="6"/>
  <c r="T114" i="6" s="1"/>
  <c r="U114" i="6" s="1"/>
  <c r="V114" i="6" s="1"/>
  <c r="CB114" i="6" s="1"/>
  <c r="M84" i="6"/>
  <c r="T84" i="6" s="1"/>
  <c r="U84" i="6" s="1"/>
  <c r="V84" i="6" s="1"/>
  <c r="CB84" i="6" s="1"/>
  <c r="M260" i="6"/>
  <c r="N260" i="6" s="1"/>
  <c r="O260" i="6" s="1"/>
  <c r="P260" i="6" s="1"/>
  <c r="X260" i="6" s="1"/>
  <c r="M238" i="6"/>
  <c r="T238" i="6" s="1"/>
  <c r="U238" i="6" s="1"/>
  <c r="V238" i="6" s="1"/>
  <c r="CB238" i="6" s="1"/>
  <c r="M212" i="6"/>
  <c r="T212" i="6" s="1"/>
  <c r="U212" i="6" s="1"/>
  <c r="V212" i="6" s="1"/>
  <c r="CB212" i="6" s="1"/>
  <c r="M190" i="6"/>
  <c r="T190" i="6" s="1"/>
  <c r="U190" i="6" s="1"/>
  <c r="V190" i="6" s="1"/>
  <c r="CB190" i="6" s="1"/>
  <c r="M174" i="6"/>
  <c r="T174" i="6" s="1"/>
  <c r="U174" i="6" s="1"/>
  <c r="V174" i="6" s="1"/>
  <c r="CB174" i="6" s="1"/>
  <c r="M168" i="6"/>
  <c r="T168" i="6" s="1"/>
  <c r="U168" i="6" s="1"/>
  <c r="V168" i="6" s="1"/>
  <c r="CB168" i="6" s="1"/>
  <c r="M252" i="6"/>
  <c r="T252" i="6" s="1"/>
  <c r="U252" i="6" s="1"/>
  <c r="V252" i="6" s="1"/>
  <c r="CB252" i="6" s="1"/>
  <c r="M215" i="6"/>
  <c r="T215" i="6" s="1"/>
  <c r="U215" i="6" s="1"/>
  <c r="V215" i="6" s="1"/>
  <c r="CB215" i="6" s="1"/>
  <c r="M201" i="6"/>
  <c r="T201" i="6" s="1"/>
  <c r="U201" i="6" s="1"/>
  <c r="V201" i="6" s="1"/>
  <c r="CB201" i="6" s="1"/>
  <c r="M195" i="6"/>
  <c r="N195" i="6" s="1"/>
  <c r="O195" i="6" s="1"/>
  <c r="P195" i="6" s="1"/>
  <c r="X195" i="6" s="1"/>
  <c r="M236" i="6"/>
  <c r="T236" i="6" s="1"/>
  <c r="U236" i="6" s="1"/>
  <c r="V236" i="6" s="1"/>
  <c r="CB236" i="6" s="1"/>
  <c r="M203" i="6"/>
  <c r="T203" i="6" s="1"/>
  <c r="U203" i="6" s="1"/>
  <c r="V203" i="6" s="1"/>
  <c r="CB203" i="6" s="1"/>
  <c r="M152" i="6"/>
  <c r="T152" i="6" s="1"/>
  <c r="U152" i="6" s="1"/>
  <c r="V152" i="6" s="1"/>
  <c r="CB152" i="6" s="1"/>
  <c r="M244" i="6"/>
  <c r="N244" i="6" s="1"/>
  <c r="O244" i="6" s="1"/>
  <c r="P244" i="6" s="1"/>
  <c r="X244" i="6" s="1"/>
  <c r="M188" i="6"/>
  <c r="N188" i="6" s="1"/>
  <c r="O188" i="6" s="1"/>
  <c r="P188" i="6" s="1"/>
  <c r="X188" i="6" s="1"/>
  <c r="M160" i="6"/>
  <c r="T160" i="6" s="1"/>
  <c r="U160" i="6" s="1"/>
  <c r="V160" i="6" s="1"/>
  <c r="CB160" i="6" s="1"/>
  <c r="M133" i="6"/>
  <c r="N133" i="6" s="1"/>
  <c r="O133" i="6" s="1"/>
  <c r="P133" i="6" s="1"/>
  <c r="X133" i="6" s="1"/>
  <c r="M147" i="6"/>
  <c r="T147" i="6" s="1"/>
  <c r="U147" i="6" s="1"/>
  <c r="V147" i="6" s="1"/>
  <c r="CB147" i="6" s="1"/>
  <c r="M127" i="6"/>
  <c r="N127" i="6" s="1"/>
  <c r="O127" i="6" s="1"/>
  <c r="P127" i="6" s="1"/>
  <c r="X127" i="6" s="1"/>
  <c r="M95" i="6"/>
  <c r="T95" i="6" s="1"/>
  <c r="U95" i="6" s="1"/>
  <c r="V95" i="6" s="1"/>
  <c r="CB95" i="6" s="1"/>
  <c r="M228" i="6"/>
  <c r="T228" i="6" s="1"/>
  <c r="U228" i="6" s="1"/>
  <c r="V228" i="6" s="1"/>
  <c r="CB228" i="6" s="1"/>
  <c r="M119" i="6"/>
  <c r="T119" i="6" s="1"/>
  <c r="U119" i="6" s="1"/>
  <c r="V119" i="6" s="1"/>
  <c r="CB119" i="6" s="1"/>
  <c r="M87" i="6"/>
  <c r="T87" i="6" s="1"/>
  <c r="U87" i="6" s="1"/>
  <c r="V87" i="6" s="1"/>
  <c r="CB87" i="6" s="1"/>
  <c r="M200" i="6"/>
  <c r="N200" i="6" s="1"/>
  <c r="O200" i="6" s="1"/>
  <c r="P200" i="6" s="1"/>
  <c r="X200" i="6" s="1"/>
  <c r="M102" i="6"/>
  <c r="N102" i="6" s="1"/>
  <c r="O102" i="6" s="1"/>
  <c r="P102" i="6" s="1"/>
  <c r="X102" i="6" s="1"/>
  <c r="M110" i="6"/>
  <c r="T110" i="6" s="1"/>
  <c r="U110" i="6" s="1"/>
  <c r="V110" i="6" s="1"/>
  <c r="CB110" i="6" s="1"/>
  <c r="M182" i="6"/>
  <c r="T182" i="6" s="1"/>
  <c r="U182" i="6" s="1"/>
  <c r="V182" i="6" s="1"/>
  <c r="CB182" i="6" s="1"/>
  <c r="M135" i="6"/>
  <c r="N135" i="6" s="1"/>
  <c r="O135" i="6" s="1"/>
  <c r="P135" i="6" s="1"/>
  <c r="X135" i="6" s="1"/>
  <c r="M69" i="6"/>
  <c r="N69" i="6" s="1"/>
  <c r="O69" i="6" s="1"/>
  <c r="P69" i="6" s="1"/>
  <c r="X69" i="6" s="1"/>
  <c r="M73" i="6"/>
  <c r="N73" i="6" s="1"/>
  <c r="O73" i="6" s="1"/>
  <c r="P73" i="6" s="1"/>
  <c r="X73" i="6" s="1"/>
  <c r="M81" i="6"/>
  <c r="T81" i="6" s="1"/>
  <c r="U81" i="6" s="1"/>
  <c r="V81" i="6" s="1"/>
  <c r="CB81" i="6" s="1"/>
  <c r="M64" i="6"/>
  <c r="N64" i="6" s="1"/>
  <c r="O64" i="6" s="1"/>
  <c r="P64" i="6" s="1"/>
  <c r="X64" i="6" s="1"/>
  <c r="M256" i="6"/>
  <c r="N256" i="6" s="1"/>
  <c r="O256" i="6" s="1"/>
  <c r="P256" i="6" s="1"/>
  <c r="X256" i="6" s="1"/>
  <c r="M234" i="6"/>
  <c r="T234" i="6" s="1"/>
  <c r="U234" i="6" s="1"/>
  <c r="V234" i="6" s="1"/>
  <c r="CB234" i="6" s="1"/>
  <c r="M221" i="6"/>
  <c r="N221" i="6" s="1"/>
  <c r="O221" i="6" s="1"/>
  <c r="P221" i="6" s="1"/>
  <c r="X221" i="6" s="1"/>
  <c r="M210" i="6"/>
  <c r="N210" i="6" s="1"/>
  <c r="O210" i="6" s="1"/>
  <c r="P210" i="6" s="1"/>
  <c r="X210" i="6" s="1"/>
  <c r="M187" i="6"/>
  <c r="N187" i="6" s="1"/>
  <c r="O187" i="6" s="1"/>
  <c r="P187" i="6" s="1"/>
  <c r="X187" i="6" s="1"/>
  <c r="M173" i="6"/>
  <c r="N173" i="6" s="1"/>
  <c r="O173" i="6" s="1"/>
  <c r="P173" i="6" s="1"/>
  <c r="X173" i="6" s="1"/>
  <c r="M167" i="6"/>
  <c r="T167" i="6" s="1"/>
  <c r="U167" i="6" s="1"/>
  <c r="V167" i="6" s="1"/>
  <c r="CB167" i="6" s="1"/>
  <c r="M248" i="6"/>
  <c r="T248" i="6" s="1"/>
  <c r="U248" i="6" s="1"/>
  <c r="V248" i="6" s="1"/>
  <c r="CB248" i="6" s="1"/>
  <c r="M211" i="6"/>
  <c r="T211" i="6" s="1"/>
  <c r="U211" i="6" s="1"/>
  <c r="V211" i="6" s="1"/>
  <c r="CB211" i="6" s="1"/>
  <c r="M199" i="6"/>
  <c r="N199" i="6" s="1"/>
  <c r="O199" i="6" s="1"/>
  <c r="P199" i="6" s="1"/>
  <c r="X199" i="6" s="1"/>
  <c r="M193" i="6"/>
  <c r="N193" i="6" s="1"/>
  <c r="O193" i="6" s="1"/>
  <c r="P193" i="6" s="1"/>
  <c r="X193" i="6" s="1"/>
  <c r="M177" i="6"/>
  <c r="N177" i="6" s="1"/>
  <c r="O177" i="6" s="1"/>
  <c r="P177" i="6" s="1"/>
  <c r="X177" i="6" s="1"/>
  <c r="M198" i="6"/>
  <c r="N198" i="6" s="1"/>
  <c r="O198" i="6" s="1"/>
  <c r="P198" i="6" s="1"/>
  <c r="X198" i="6" s="1"/>
  <c r="M165" i="6"/>
  <c r="N165" i="6" s="1"/>
  <c r="O165" i="6" s="1"/>
  <c r="P165" i="6" s="1"/>
  <c r="X165" i="6" s="1"/>
  <c r="M137" i="6"/>
  <c r="N137" i="6" s="1"/>
  <c r="O137" i="6" s="1"/>
  <c r="P137" i="6" s="1"/>
  <c r="X137" i="6" s="1"/>
  <c r="M214" i="6"/>
  <c r="N214" i="6" s="1"/>
  <c r="O214" i="6" s="1"/>
  <c r="P214" i="6" s="1"/>
  <c r="X214" i="6" s="1"/>
  <c r="M156" i="6"/>
  <c r="N156" i="6" s="1"/>
  <c r="O156" i="6" s="1"/>
  <c r="P156" i="6" s="1"/>
  <c r="X156" i="6" s="1"/>
  <c r="M253" i="6"/>
  <c r="T253" i="6" s="1"/>
  <c r="U253" i="6" s="1"/>
  <c r="V253" i="6" s="1"/>
  <c r="CB253" i="6" s="1"/>
  <c r="M163" i="6"/>
  <c r="T163" i="6" s="1"/>
  <c r="U163" i="6" s="1"/>
  <c r="V163" i="6" s="1"/>
  <c r="CB163" i="6" s="1"/>
  <c r="M126" i="6"/>
  <c r="T126" i="6" s="1"/>
  <c r="U126" i="6" s="1"/>
  <c r="V126" i="6" s="1"/>
  <c r="CB126" i="6" s="1"/>
  <c r="M94" i="6"/>
  <c r="T94" i="6" s="1"/>
  <c r="U94" i="6" s="1"/>
  <c r="V94" i="6" s="1"/>
  <c r="CB94" i="6" s="1"/>
  <c r="M217" i="6"/>
  <c r="N217" i="6" s="1"/>
  <c r="O217" i="6" s="1"/>
  <c r="P217" i="6" s="1"/>
  <c r="X217" i="6" s="1"/>
  <c r="M118" i="6"/>
  <c r="T118" i="6" s="1"/>
  <c r="U118" i="6" s="1"/>
  <c r="V118" i="6" s="1"/>
  <c r="CB118" i="6" s="1"/>
  <c r="M86" i="6"/>
  <c r="T86" i="6" s="1"/>
  <c r="U86" i="6" s="1"/>
  <c r="V86" i="6" s="1"/>
  <c r="CB86" i="6" s="1"/>
  <c r="M189" i="6"/>
  <c r="T189" i="6" s="1"/>
  <c r="U189" i="6" s="1"/>
  <c r="V189" i="6" s="1"/>
  <c r="CB189" i="6" s="1"/>
  <c r="M117" i="6"/>
  <c r="T117" i="6" s="1"/>
  <c r="U117" i="6" s="1"/>
  <c r="V117" i="6" s="1"/>
  <c r="CB117" i="6" s="1"/>
  <c r="M66" i="6"/>
  <c r="T66" i="6" s="1"/>
  <c r="U66" i="6" s="1"/>
  <c r="V66" i="6" s="1"/>
  <c r="CB66" i="6" s="1"/>
  <c r="M130" i="6"/>
  <c r="T130" i="6" s="1"/>
  <c r="U130" i="6" s="1"/>
  <c r="V130" i="6" s="1"/>
  <c r="CB130" i="6" s="1"/>
  <c r="M105" i="6"/>
  <c r="N105" i="6" s="1"/>
  <c r="O105" i="6" s="1"/>
  <c r="P105" i="6" s="1"/>
  <c r="X105" i="6" s="1"/>
  <c r="M68" i="6"/>
  <c r="T68" i="6" s="1"/>
  <c r="U68" i="6" s="1"/>
  <c r="V68" i="6" s="1"/>
  <c r="CB68" i="6" s="1"/>
  <c r="M65" i="6"/>
  <c r="N65" i="6" s="1"/>
  <c r="O65" i="6" s="1"/>
  <c r="P65" i="6" s="1"/>
  <c r="X65" i="6" s="1"/>
  <c r="M109" i="6"/>
  <c r="T109" i="6" s="1"/>
  <c r="U109" i="6" s="1"/>
  <c r="V109" i="6" s="1"/>
  <c r="CB109" i="6" s="1"/>
  <c r="O131" i="2"/>
  <c r="P131" i="2"/>
  <c r="H131" i="2"/>
  <c r="G131" i="2"/>
  <c r="N131" i="2"/>
  <c r="J131" i="2"/>
  <c r="F131" i="2"/>
  <c r="A133" i="2"/>
  <c r="B132" i="2"/>
  <c r="F22" i="2" l="1"/>
  <c r="F42" i="2"/>
  <c r="F36" i="2"/>
  <c r="N204" i="6"/>
  <c r="O204" i="6" s="1"/>
  <c r="P204" i="6" s="1"/>
  <c r="X204" i="6" s="1"/>
  <c r="N182" i="6"/>
  <c r="O182" i="6" s="1"/>
  <c r="P182" i="6" s="1"/>
  <c r="X182" i="6" s="1"/>
  <c r="T122" i="6"/>
  <c r="U122" i="6" s="1"/>
  <c r="V122" i="6" s="1"/>
  <c r="T162" i="6"/>
  <c r="U162" i="6" s="1"/>
  <c r="V162" i="6" s="1"/>
  <c r="T120" i="6"/>
  <c r="U120" i="6" s="1"/>
  <c r="V120" i="6" s="1"/>
  <c r="T124" i="6"/>
  <c r="U124" i="6" s="1"/>
  <c r="V124" i="6" s="1"/>
  <c r="N180" i="6"/>
  <c r="O180" i="6" s="1"/>
  <c r="P180" i="6" s="1"/>
  <c r="X180" i="6" s="1"/>
  <c r="T184" i="6"/>
  <c r="U184" i="6" s="1"/>
  <c r="V184" i="6" s="1"/>
  <c r="T216" i="6"/>
  <c r="U216" i="6" s="1"/>
  <c r="V216" i="6" s="1"/>
  <c r="T98" i="6"/>
  <c r="U98" i="6" s="1"/>
  <c r="V98" i="6" s="1"/>
  <c r="T127" i="6"/>
  <c r="U127" i="6" s="1"/>
  <c r="V127" i="6" s="1"/>
  <c r="N163" i="6"/>
  <c r="O163" i="6" s="1"/>
  <c r="P163" i="6" s="1"/>
  <c r="X163" i="6" s="1"/>
  <c r="N118" i="6"/>
  <c r="O118" i="6" s="1"/>
  <c r="P118" i="6" s="1"/>
  <c r="X118" i="6" s="1"/>
  <c r="N125" i="6"/>
  <c r="O125" i="6" s="1"/>
  <c r="P125" i="6" s="1"/>
  <c r="X125" i="6" s="1"/>
  <c r="T150" i="6"/>
  <c r="U150" i="6" s="1"/>
  <c r="V150" i="6" s="1"/>
  <c r="T135" i="6"/>
  <c r="U135" i="6" s="1"/>
  <c r="V135" i="6" s="1"/>
  <c r="N70" i="6"/>
  <c r="O70" i="6" s="1"/>
  <c r="P70" i="6" s="1"/>
  <c r="X70" i="6" s="1"/>
  <c r="T264" i="6"/>
  <c r="U264" i="6" s="1"/>
  <c r="V264" i="6" s="1"/>
  <c r="T111" i="6"/>
  <c r="U111" i="6" s="1"/>
  <c r="V111" i="6" s="1"/>
  <c r="N248" i="6"/>
  <c r="O248" i="6" s="1"/>
  <c r="P248" i="6" s="1"/>
  <c r="X248" i="6" s="1"/>
  <c r="N67" i="6"/>
  <c r="O67" i="6" s="1"/>
  <c r="P67" i="6" s="1"/>
  <c r="X67" i="6" s="1"/>
  <c r="T102" i="6"/>
  <c r="U102" i="6" s="1"/>
  <c r="V102" i="6" s="1"/>
  <c r="N106" i="6"/>
  <c r="O106" i="6" s="1"/>
  <c r="P106" i="6" s="1"/>
  <c r="X106" i="6" s="1"/>
  <c r="N191" i="6"/>
  <c r="O191" i="6" s="1"/>
  <c r="P191" i="6" s="1"/>
  <c r="X191" i="6" s="1"/>
  <c r="T132" i="6"/>
  <c r="U132" i="6" s="1"/>
  <c r="V132" i="6" s="1"/>
  <c r="T89" i="6"/>
  <c r="U89" i="6" s="1"/>
  <c r="V89" i="6" s="1"/>
  <c r="N145" i="6"/>
  <c r="O145" i="6" s="1"/>
  <c r="P145" i="6" s="1"/>
  <c r="X145" i="6" s="1"/>
  <c r="T137" i="6"/>
  <c r="U137" i="6" s="1"/>
  <c r="V137" i="6" s="1"/>
  <c r="N66" i="6"/>
  <c r="O66" i="6" s="1"/>
  <c r="P66" i="6" s="1"/>
  <c r="X66" i="6" s="1"/>
  <c r="T100" i="6"/>
  <c r="U100" i="6" s="1"/>
  <c r="V100" i="6" s="1"/>
  <c r="N81" i="6"/>
  <c r="O81" i="6" s="1"/>
  <c r="P81" i="6" s="1"/>
  <c r="X81" i="6" s="1"/>
  <c r="N189" i="6"/>
  <c r="O189" i="6" s="1"/>
  <c r="P189" i="6" s="1"/>
  <c r="X189" i="6" s="1"/>
  <c r="T255" i="6"/>
  <c r="U255" i="6" s="1"/>
  <c r="V255" i="6" s="1"/>
  <c r="N75" i="6"/>
  <c r="O75" i="6" s="1"/>
  <c r="P75" i="6" s="1"/>
  <c r="X75" i="6" s="1"/>
  <c r="T153" i="6"/>
  <c r="U153" i="6" s="1"/>
  <c r="V153" i="6" s="1"/>
  <c r="N80" i="6"/>
  <c r="O80" i="6" s="1"/>
  <c r="P80" i="6" s="1"/>
  <c r="X80" i="6" s="1"/>
  <c r="N157" i="6"/>
  <c r="O157" i="6" s="1"/>
  <c r="P157" i="6" s="1"/>
  <c r="X157" i="6" s="1"/>
  <c r="T256" i="6"/>
  <c r="U256" i="6" s="1"/>
  <c r="V256" i="6" s="1"/>
  <c r="T205" i="6"/>
  <c r="U205" i="6" s="1"/>
  <c r="V205" i="6" s="1"/>
  <c r="N206" i="6"/>
  <c r="O206" i="6" s="1"/>
  <c r="P206" i="6" s="1"/>
  <c r="X206" i="6" s="1"/>
  <c r="N211" i="6"/>
  <c r="O211" i="6" s="1"/>
  <c r="P211" i="6" s="1"/>
  <c r="X211" i="6" s="1"/>
  <c r="N263" i="6"/>
  <c r="O263" i="6" s="1"/>
  <c r="P263" i="6" s="1"/>
  <c r="X263" i="6" s="1"/>
  <c r="N236" i="6"/>
  <c r="O236" i="6" s="1"/>
  <c r="P236" i="6" s="1"/>
  <c r="X236" i="6" s="1"/>
  <c r="N144" i="6"/>
  <c r="O144" i="6" s="1"/>
  <c r="P144" i="6" s="1"/>
  <c r="X144" i="6" s="1"/>
  <c r="N219" i="6"/>
  <c r="O219" i="6" s="1"/>
  <c r="P219" i="6" s="1"/>
  <c r="X219" i="6" s="1"/>
  <c r="T230" i="6"/>
  <c r="U230" i="6" s="1"/>
  <c r="V230" i="6" s="1"/>
  <c r="T198" i="6"/>
  <c r="U198" i="6" s="1"/>
  <c r="V198" i="6" s="1"/>
  <c r="T233" i="6"/>
  <c r="U233" i="6" s="1"/>
  <c r="V233" i="6" s="1"/>
  <c r="T193" i="6"/>
  <c r="U193" i="6" s="1"/>
  <c r="V193" i="6" s="1"/>
  <c r="T221" i="6"/>
  <c r="U221" i="6" s="1"/>
  <c r="V221" i="6" s="1"/>
  <c r="N87" i="6"/>
  <c r="O87" i="6" s="1"/>
  <c r="P87" i="6" s="1"/>
  <c r="X87" i="6" s="1"/>
  <c r="N241" i="6"/>
  <c r="O241" i="6" s="1"/>
  <c r="P241" i="6" s="1"/>
  <c r="X241" i="6" s="1"/>
  <c r="N152" i="6"/>
  <c r="O152" i="6" s="1"/>
  <c r="P152" i="6" s="1"/>
  <c r="X152" i="6" s="1"/>
  <c r="T105" i="6"/>
  <c r="U105" i="6" s="1"/>
  <c r="V105" i="6" s="1"/>
  <c r="T260" i="6"/>
  <c r="U260" i="6" s="1"/>
  <c r="V260" i="6" s="1"/>
  <c r="N114" i="6"/>
  <c r="O114" i="6" s="1"/>
  <c r="P114" i="6" s="1"/>
  <c r="X114" i="6" s="1"/>
  <c r="T202" i="6"/>
  <c r="U202" i="6" s="1"/>
  <c r="V202" i="6" s="1"/>
  <c r="N237" i="6"/>
  <c r="O237" i="6" s="1"/>
  <c r="P237" i="6" s="1"/>
  <c r="X237" i="6" s="1"/>
  <c r="N76" i="6"/>
  <c r="O76" i="6" s="1"/>
  <c r="P76" i="6" s="1"/>
  <c r="X76" i="6" s="1"/>
  <c r="N99" i="6"/>
  <c r="O99" i="6" s="1"/>
  <c r="P99" i="6" s="1"/>
  <c r="X99" i="6" s="1"/>
  <c r="N258" i="6"/>
  <c r="O258" i="6" s="1"/>
  <c r="P258" i="6" s="1"/>
  <c r="X258" i="6" s="1"/>
  <c r="T151" i="6"/>
  <c r="U151" i="6" s="1"/>
  <c r="V151" i="6" s="1"/>
  <c r="T181" i="6"/>
  <c r="U181" i="6" s="1"/>
  <c r="V181" i="6" s="1"/>
  <c r="T143" i="6"/>
  <c r="U143" i="6" s="1"/>
  <c r="V143" i="6" s="1"/>
  <c r="T240" i="6"/>
  <c r="U240" i="6" s="1"/>
  <c r="V240" i="6" s="1"/>
  <c r="N226" i="6"/>
  <c r="O226" i="6" s="1"/>
  <c r="P226" i="6" s="1"/>
  <c r="X226" i="6" s="1"/>
  <c r="T82" i="6"/>
  <c r="U82" i="6" s="1"/>
  <c r="V82" i="6" s="1"/>
  <c r="N109" i="6"/>
  <c r="O109" i="6" s="1"/>
  <c r="P109" i="6" s="1"/>
  <c r="X109" i="6" s="1"/>
  <c r="T149" i="6"/>
  <c r="U149" i="6" s="1"/>
  <c r="V149" i="6" s="1"/>
  <c r="N203" i="6"/>
  <c r="O203" i="6" s="1"/>
  <c r="P203" i="6" s="1"/>
  <c r="X203" i="6" s="1"/>
  <c r="T140" i="6"/>
  <c r="U140" i="6" s="1"/>
  <c r="V140" i="6" s="1"/>
  <c r="N126" i="6"/>
  <c r="O126" i="6" s="1"/>
  <c r="P126" i="6" s="1"/>
  <c r="X126" i="6" s="1"/>
  <c r="N262" i="6"/>
  <c r="O262" i="6" s="1"/>
  <c r="P262" i="6" s="1"/>
  <c r="X262" i="6" s="1"/>
  <c r="N215" i="6"/>
  <c r="O215" i="6" s="1"/>
  <c r="P215" i="6" s="1"/>
  <c r="X215" i="6" s="1"/>
  <c r="T214" i="6"/>
  <c r="U214" i="6" s="1"/>
  <c r="V214" i="6" s="1"/>
  <c r="T209" i="6"/>
  <c r="U209" i="6" s="1"/>
  <c r="V209" i="6" s="1"/>
  <c r="N190" i="6"/>
  <c r="O190" i="6" s="1"/>
  <c r="P190" i="6" s="1"/>
  <c r="X190" i="6" s="1"/>
  <c r="T200" i="6"/>
  <c r="U200" i="6" s="1"/>
  <c r="V200" i="6" s="1"/>
  <c r="T249" i="6"/>
  <c r="U249" i="6" s="1"/>
  <c r="V249" i="6" s="1"/>
  <c r="T247" i="6"/>
  <c r="U247" i="6" s="1"/>
  <c r="V247" i="6" s="1"/>
  <c r="T133" i="6"/>
  <c r="U133" i="6" s="1"/>
  <c r="V133" i="6" s="1"/>
  <c r="N183" i="6"/>
  <c r="O183" i="6" s="1"/>
  <c r="P183" i="6" s="1"/>
  <c r="X183" i="6" s="1"/>
  <c r="N252" i="6"/>
  <c r="O252" i="6" s="1"/>
  <c r="P252" i="6" s="1"/>
  <c r="X252" i="6" s="1"/>
  <c r="N101" i="6"/>
  <c r="O101" i="6" s="1"/>
  <c r="P101" i="6" s="1"/>
  <c r="X101" i="6" s="1"/>
  <c r="N194" i="6"/>
  <c r="O194" i="6" s="1"/>
  <c r="P194" i="6" s="1"/>
  <c r="X194" i="6" s="1"/>
  <c r="N86" i="6"/>
  <c r="O86" i="6" s="1"/>
  <c r="P86" i="6" s="1"/>
  <c r="X86" i="6" s="1"/>
  <c r="N83" i="6"/>
  <c r="O83" i="6" s="1"/>
  <c r="P83" i="6" s="1"/>
  <c r="X83" i="6" s="1"/>
  <c r="T223" i="6"/>
  <c r="U223" i="6" s="1"/>
  <c r="V223" i="6" s="1"/>
  <c r="N88" i="6"/>
  <c r="O88" i="6" s="1"/>
  <c r="P88" i="6" s="1"/>
  <c r="X88" i="6" s="1"/>
  <c r="N160" i="6"/>
  <c r="O160" i="6" s="1"/>
  <c r="P160" i="6" s="1"/>
  <c r="X160" i="6" s="1"/>
  <c r="T64" i="6"/>
  <c r="U64" i="6" s="1"/>
  <c r="V64" i="6" s="1"/>
  <c r="T129" i="6"/>
  <c r="U129" i="6" s="1"/>
  <c r="V129" i="6" s="1"/>
  <c r="N84" i="6"/>
  <c r="O84" i="6" s="1"/>
  <c r="P84" i="6" s="1"/>
  <c r="X84" i="6" s="1"/>
  <c r="N136" i="6"/>
  <c r="O136" i="6" s="1"/>
  <c r="P136" i="6" s="1"/>
  <c r="X136" i="6" s="1"/>
  <c r="N178" i="6"/>
  <c r="O178" i="6" s="1"/>
  <c r="P178" i="6" s="1"/>
  <c r="X178" i="6" s="1"/>
  <c r="T156" i="6"/>
  <c r="U156" i="6" s="1"/>
  <c r="V156" i="6" s="1"/>
  <c r="N164" i="6"/>
  <c r="O164" i="6" s="1"/>
  <c r="P164" i="6" s="1"/>
  <c r="X164" i="6" s="1"/>
  <c r="T197" i="6"/>
  <c r="U197" i="6" s="1"/>
  <c r="V197" i="6" s="1"/>
  <c r="N224" i="6"/>
  <c r="O224" i="6" s="1"/>
  <c r="P224" i="6" s="1"/>
  <c r="X224" i="6" s="1"/>
  <c r="T65" i="6"/>
  <c r="U65" i="6" s="1"/>
  <c r="V65" i="6" s="1"/>
  <c r="N167" i="6"/>
  <c r="O167" i="6" s="1"/>
  <c r="P167" i="6" s="1"/>
  <c r="X167" i="6" s="1"/>
  <c r="T90" i="6"/>
  <c r="U90" i="6" s="1"/>
  <c r="V90" i="6" s="1"/>
  <c r="N72" i="6"/>
  <c r="O72" i="6" s="1"/>
  <c r="P72" i="6" s="1"/>
  <c r="X72" i="6" s="1"/>
  <c r="N96" i="6"/>
  <c r="O96" i="6" s="1"/>
  <c r="P96" i="6" s="1"/>
  <c r="X96" i="6" s="1"/>
  <c r="T85" i="6"/>
  <c r="U85" i="6" s="1"/>
  <c r="V85" i="6" s="1"/>
  <c r="N239" i="6"/>
  <c r="O239" i="6" s="1"/>
  <c r="P239" i="6" s="1"/>
  <c r="X239" i="6" s="1"/>
  <c r="T176" i="6"/>
  <c r="U176" i="6" s="1"/>
  <c r="V176" i="6" s="1"/>
  <c r="N95" i="6"/>
  <c r="O95" i="6" s="1"/>
  <c r="P95" i="6" s="1"/>
  <c r="X95" i="6" s="1"/>
  <c r="AB117" i="6"/>
  <c r="BD117" i="6"/>
  <c r="Z165" i="6"/>
  <c r="Y165" i="6"/>
  <c r="Y73" i="6"/>
  <c r="Z73" i="6"/>
  <c r="BD119" i="6"/>
  <c r="AB119" i="6"/>
  <c r="Y244" i="6"/>
  <c r="Z244" i="6"/>
  <c r="AB168" i="6"/>
  <c r="BD168" i="6"/>
  <c r="AB154" i="6"/>
  <c r="BD154" i="6"/>
  <c r="AB157" i="6"/>
  <c r="BD157" i="6"/>
  <c r="Z138" i="6"/>
  <c r="Y138" i="6"/>
  <c r="Y254" i="6"/>
  <c r="Z254" i="6"/>
  <c r="Z146" i="6"/>
  <c r="Y146" i="6"/>
  <c r="Y243" i="6"/>
  <c r="Z243" i="6"/>
  <c r="BD121" i="6"/>
  <c r="AB121" i="6"/>
  <c r="AB86" i="6"/>
  <c r="BD86" i="6"/>
  <c r="Y177" i="6"/>
  <c r="Z177" i="6"/>
  <c r="BD95" i="6"/>
  <c r="AB95" i="6"/>
  <c r="BD160" i="6"/>
  <c r="AB160" i="6"/>
  <c r="BD203" i="6"/>
  <c r="AB203" i="6"/>
  <c r="AB190" i="6"/>
  <c r="BD190" i="6"/>
  <c r="Y129" i="6"/>
  <c r="Z129" i="6"/>
  <c r="Y115" i="6"/>
  <c r="Z115" i="6"/>
  <c r="Y149" i="6"/>
  <c r="Z149" i="6"/>
  <c r="AB164" i="6"/>
  <c r="BD164" i="6"/>
  <c r="AB224" i="6"/>
  <c r="BD224" i="6"/>
  <c r="AB178" i="6"/>
  <c r="BD178" i="6"/>
  <c r="AB239" i="6"/>
  <c r="BD239" i="6"/>
  <c r="Z77" i="6"/>
  <c r="Y77" i="6"/>
  <c r="BD183" i="6"/>
  <c r="AB183" i="6"/>
  <c r="Z143" i="6"/>
  <c r="Y143" i="6"/>
  <c r="Z223" i="6"/>
  <c r="Y223" i="6"/>
  <c r="AB101" i="6"/>
  <c r="BD101" i="6"/>
  <c r="BD246" i="6"/>
  <c r="AB246" i="6"/>
  <c r="Z65" i="6"/>
  <c r="Y65" i="6"/>
  <c r="Z193" i="6"/>
  <c r="Y193" i="6"/>
  <c r="AB87" i="6"/>
  <c r="BD87" i="6"/>
  <c r="Y188" i="6"/>
  <c r="Z188" i="6"/>
  <c r="BD236" i="6"/>
  <c r="AB236" i="6"/>
  <c r="BD212" i="6"/>
  <c r="AB212" i="6"/>
  <c r="AB114" i="6"/>
  <c r="BD114" i="6"/>
  <c r="AB96" i="6"/>
  <c r="BD96" i="6"/>
  <c r="AB219" i="6"/>
  <c r="AF219" i="6" s="1"/>
  <c r="BD219" i="6"/>
  <c r="AB241" i="6"/>
  <c r="BD241" i="6"/>
  <c r="AB237" i="6"/>
  <c r="BD237" i="6"/>
  <c r="Y85" i="6"/>
  <c r="Z85" i="6"/>
  <c r="Z82" i="6"/>
  <c r="Y82" i="6"/>
  <c r="AB83" i="6"/>
  <c r="BD83" i="6"/>
  <c r="Z240" i="6"/>
  <c r="Y240" i="6"/>
  <c r="Y181" i="6"/>
  <c r="Z181" i="6"/>
  <c r="AB68" i="6"/>
  <c r="BD68" i="6"/>
  <c r="Z217" i="6"/>
  <c r="Y217" i="6"/>
  <c r="Z173" i="6"/>
  <c r="Y173" i="6"/>
  <c r="BD110" i="6"/>
  <c r="AB110" i="6"/>
  <c r="BD147" i="6"/>
  <c r="AB147" i="6"/>
  <c r="Z195" i="6"/>
  <c r="Y195" i="6"/>
  <c r="AB75" i="6"/>
  <c r="BD75" i="6"/>
  <c r="AB80" i="6"/>
  <c r="BD80" i="6"/>
  <c r="Z123" i="6"/>
  <c r="Y123" i="6"/>
  <c r="AB196" i="6"/>
  <c r="BD196" i="6"/>
  <c r="Z218" i="6"/>
  <c r="Y218" i="6"/>
  <c r="AB231" i="6"/>
  <c r="BD231" i="6"/>
  <c r="BD78" i="6"/>
  <c r="AB78" i="6"/>
  <c r="Z139" i="6"/>
  <c r="Y139" i="6"/>
  <c r="Y222" i="6"/>
  <c r="Z222" i="6"/>
  <c r="BD259" i="6"/>
  <c r="AB259" i="6"/>
  <c r="BD93" i="6"/>
  <c r="AB93" i="6"/>
  <c r="BD155" i="6"/>
  <c r="AB155" i="6"/>
  <c r="Y208" i="6"/>
  <c r="Z208" i="6"/>
  <c r="Z105" i="6"/>
  <c r="Y105" i="6"/>
  <c r="Y156" i="6"/>
  <c r="Z156" i="6"/>
  <c r="Z198" i="6"/>
  <c r="Y198" i="6"/>
  <c r="AB211" i="6"/>
  <c r="BD211" i="6"/>
  <c r="Y69" i="6"/>
  <c r="Z69" i="6"/>
  <c r="Z102" i="6"/>
  <c r="Y102" i="6"/>
  <c r="AB228" i="6"/>
  <c r="BD228" i="6"/>
  <c r="Z133" i="6"/>
  <c r="Y133" i="6"/>
  <c r="BD152" i="6"/>
  <c r="AB152" i="6"/>
  <c r="Y255" i="6"/>
  <c r="Z255" i="6"/>
  <c r="AB88" i="6"/>
  <c r="BD88" i="6"/>
  <c r="BD245" i="6"/>
  <c r="AB245" i="6"/>
  <c r="Z153" i="6"/>
  <c r="Y153" i="6"/>
  <c r="BD263" i="6"/>
  <c r="AB263" i="6"/>
  <c r="BD226" i="6"/>
  <c r="AB226" i="6"/>
  <c r="Z205" i="6"/>
  <c r="Y205" i="6"/>
  <c r="Y169" i="6"/>
  <c r="Z169" i="6"/>
  <c r="Z230" i="6"/>
  <c r="Y230" i="6"/>
  <c r="Y90" i="6"/>
  <c r="Z90" i="6"/>
  <c r="Z235" i="6"/>
  <c r="Y235" i="6"/>
  <c r="BD144" i="6"/>
  <c r="AB144" i="6"/>
  <c r="BD113" i="6"/>
  <c r="AB113" i="6"/>
  <c r="AB170" i="6"/>
  <c r="BD170" i="6"/>
  <c r="AB76" i="6"/>
  <c r="BD76" i="6"/>
  <c r="BD142" i="6"/>
  <c r="AB142" i="6"/>
  <c r="Y233" i="6"/>
  <c r="Z233" i="6"/>
  <c r="Z184" i="6"/>
  <c r="Y184" i="6"/>
  <c r="Z137" i="6"/>
  <c r="Y137" i="6"/>
  <c r="Y162" i="6"/>
  <c r="Z162" i="6"/>
  <c r="Z122" i="6"/>
  <c r="Y122" i="6"/>
  <c r="Y199" i="6"/>
  <c r="Z199" i="6"/>
  <c r="AB74" i="6"/>
  <c r="BD74" i="6"/>
  <c r="Y229" i="6"/>
  <c r="Z229" i="6"/>
  <c r="Z71" i="6"/>
  <c r="Y71" i="6"/>
  <c r="BD134" i="6"/>
  <c r="AB134" i="6"/>
  <c r="Y257" i="6"/>
  <c r="Z257" i="6"/>
  <c r="AB251" i="6"/>
  <c r="BD251" i="6"/>
  <c r="Z264" i="6"/>
  <c r="Y264" i="6"/>
  <c r="Y171" i="6"/>
  <c r="Z171" i="6"/>
  <c r="T173" i="6"/>
  <c r="U173" i="6" s="1"/>
  <c r="V173" i="6" s="1"/>
  <c r="CB173" i="6" s="1"/>
  <c r="CC173" i="6" s="1"/>
  <c r="T217" i="6"/>
  <c r="U217" i="6" s="1"/>
  <c r="V217" i="6" s="1"/>
  <c r="CB217" i="6" s="1"/>
  <c r="CC217" i="6" s="1"/>
  <c r="T138" i="6"/>
  <c r="U138" i="6" s="1"/>
  <c r="V138" i="6" s="1"/>
  <c r="CB138" i="6" s="1"/>
  <c r="CC138" i="6" s="1"/>
  <c r="T146" i="6"/>
  <c r="U146" i="6" s="1"/>
  <c r="V146" i="6" s="1"/>
  <c r="CB146" i="6" s="1"/>
  <c r="CC146" i="6" s="1"/>
  <c r="CD146" i="6" s="1"/>
  <c r="CG146" i="6" s="1"/>
  <c r="T232" i="6"/>
  <c r="U232" i="6" s="1"/>
  <c r="V232" i="6" s="1"/>
  <c r="CB232" i="6" s="1"/>
  <c r="CC232" i="6" s="1"/>
  <c r="N110" i="6"/>
  <c r="O110" i="6" s="1"/>
  <c r="P110" i="6" s="1"/>
  <c r="X110" i="6" s="1"/>
  <c r="N168" i="6"/>
  <c r="O168" i="6" s="1"/>
  <c r="P168" i="6" s="1"/>
  <c r="X168" i="6" s="1"/>
  <c r="AB191" i="6"/>
  <c r="BD191" i="6"/>
  <c r="Y64" i="6"/>
  <c r="Z64" i="6"/>
  <c r="T199" i="6"/>
  <c r="U199" i="6" s="1"/>
  <c r="V199" i="6" s="1"/>
  <c r="CB199" i="6" s="1"/>
  <c r="CC199" i="6" s="1"/>
  <c r="N174" i="6"/>
  <c r="O174" i="6" s="1"/>
  <c r="P174" i="6" s="1"/>
  <c r="X174" i="6" s="1"/>
  <c r="T186" i="6"/>
  <c r="U186" i="6" s="1"/>
  <c r="V186" i="6" s="1"/>
  <c r="CB186" i="6" s="1"/>
  <c r="CC186" i="6" s="1"/>
  <c r="T222" i="6"/>
  <c r="U222" i="6" s="1"/>
  <c r="V222" i="6" s="1"/>
  <c r="CB222" i="6" s="1"/>
  <c r="CC222" i="6" s="1"/>
  <c r="Y140" i="6"/>
  <c r="Z140" i="6"/>
  <c r="N107" i="6"/>
  <c r="O107" i="6" s="1"/>
  <c r="P107" i="6" s="1"/>
  <c r="X107" i="6" s="1"/>
  <c r="N79" i="6"/>
  <c r="O79" i="6" s="1"/>
  <c r="P79" i="6" s="1"/>
  <c r="X79" i="6" s="1"/>
  <c r="AB84" i="6"/>
  <c r="BD84" i="6"/>
  <c r="BD125" i="6"/>
  <c r="AB125" i="6"/>
  <c r="T195" i="6"/>
  <c r="U195" i="6" s="1"/>
  <c r="V195" i="6" s="1"/>
  <c r="CB195" i="6" s="1"/>
  <c r="CC195" i="6" s="1"/>
  <c r="N128" i="6"/>
  <c r="O128" i="6" s="1"/>
  <c r="P128" i="6" s="1"/>
  <c r="X128" i="6" s="1"/>
  <c r="N238" i="6"/>
  <c r="O238" i="6" s="1"/>
  <c r="P238" i="6" s="1"/>
  <c r="X238" i="6" s="1"/>
  <c r="Y132" i="6"/>
  <c r="Z132" i="6"/>
  <c r="Z150" i="6"/>
  <c r="Y150" i="6"/>
  <c r="BD182" i="6"/>
  <c r="AB182" i="6"/>
  <c r="T208" i="6"/>
  <c r="U208" i="6" s="1"/>
  <c r="V208" i="6" s="1"/>
  <c r="CB208" i="6" s="1"/>
  <c r="CC208" i="6" s="1"/>
  <c r="CD208" i="6" s="1"/>
  <c r="CG208" i="6" s="1"/>
  <c r="Y98" i="6"/>
  <c r="Z98" i="6"/>
  <c r="N119" i="6"/>
  <c r="O119" i="6" s="1"/>
  <c r="P119" i="6" s="1"/>
  <c r="X119" i="6" s="1"/>
  <c r="N116" i="6"/>
  <c r="O116" i="6" s="1"/>
  <c r="P116" i="6" s="1"/>
  <c r="X116" i="6" s="1"/>
  <c r="T254" i="6"/>
  <c r="U254" i="6" s="1"/>
  <c r="V254" i="6" s="1"/>
  <c r="CB254" i="6" s="1"/>
  <c r="CC254" i="6" s="1"/>
  <c r="CD254" i="6" s="1"/>
  <c r="CG254" i="6" s="1"/>
  <c r="BD67" i="6"/>
  <c r="AB67" i="6"/>
  <c r="AB204" i="6"/>
  <c r="BD204" i="6"/>
  <c r="Y135" i="6"/>
  <c r="Z135" i="6"/>
  <c r="N78" i="6"/>
  <c r="O78" i="6" s="1"/>
  <c r="P78" i="6" s="1"/>
  <c r="X78" i="6" s="1"/>
  <c r="BD145" i="6"/>
  <c r="AB145" i="6"/>
  <c r="AB109" i="6"/>
  <c r="BD109" i="6"/>
  <c r="BD130" i="6"/>
  <c r="AB130" i="6"/>
  <c r="BD126" i="6"/>
  <c r="AB126" i="6"/>
  <c r="Z214" i="6"/>
  <c r="Y214" i="6"/>
  <c r="Z210" i="6"/>
  <c r="Y210" i="6"/>
  <c r="AB215" i="6"/>
  <c r="BD215" i="6"/>
  <c r="AB91" i="6"/>
  <c r="BD91" i="6"/>
  <c r="Z249" i="6"/>
  <c r="Y249" i="6"/>
  <c r="Y225" i="6"/>
  <c r="Z225" i="6"/>
  <c r="AB242" i="6"/>
  <c r="BD242" i="6"/>
  <c r="AB72" i="6"/>
  <c r="BD72" i="6"/>
  <c r="AB136" i="6"/>
  <c r="BD136" i="6"/>
  <c r="AB207" i="6"/>
  <c r="BD207" i="6"/>
  <c r="Y103" i="6"/>
  <c r="Z103" i="6"/>
  <c r="Y247" i="6"/>
  <c r="Z247" i="6"/>
  <c r="AB206" i="6"/>
  <c r="BD206" i="6"/>
  <c r="Y161" i="6"/>
  <c r="Z161" i="6"/>
  <c r="Z192" i="6"/>
  <c r="Y192" i="6"/>
  <c r="Y209" i="6"/>
  <c r="Z209" i="6"/>
  <c r="AB262" i="6"/>
  <c r="BD262" i="6"/>
  <c r="T235" i="6"/>
  <c r="U235" i="6" s="1"/>
  <c r="V235" i="6" s="1"/>
  <c r="CB235" i="6" s="1"/>
  <c r="CC235" i="6" s="1"/>
  <c r="N228" i="6"/>
  <c r="O228" i="6" s="1"/>
  <c r="P228" i="6" s="1"/>
  <c r="X228" i="6" s="1"/>
  <c r="T69" i="6"/>
  <c r="U69" i="6" s="1"/>
  <c r="V69" i="6" s="1"/>
  <c r="CB69" i="6" s="1"/>
  <c r="CC69" i="6" s="1"/>
  <c r="CD69" i="6" s="1"/>
  <c r="CG69" i="6" s="1"/>
  <c r="N91" i="6"/>
  <c r="O91" i="6" s="1"/>
  <c r="P91" i="6" s="1"/>
  <c r="X91" i="6" s="1"/>
  <c r="N242" i="6"/>
  <c r="O242" i="6" s="1"/>
  <c r="P242" i="6" s="1"/>
  <c r="X242" i="6" s="1"/>
  <c r="T243" i="6"/>
  <c r="U243" i="6" s="1"/>
  <c r="V243" i="6" s="1"/>
  <c r="CB243" i="6" s="1"/>
  <c r="CC243" i="6" s="1"/>
  <c r="T225" i="6"/>
  <c r="U225" i="6" s="1"/>
  <c r="V225" i="6" s="1"/>
  <c r="CB225" i="6" s="1"/>
  <c r="CC225" i="6" s="1"/>
  <c r="N148" i="6"/>
  <c r="O148" i="6" s="1"/>
  <c r="P148" i="6" s="1"/>
  <c r="X148" i="6" s="1"/>
  <c r="N68" i="6"/>
  <c r="O68" i="6" s="1"/>
  <c r="P68" i="6" s="1"/>
  <c r="X68" i="6" s="1"/>
  <c r="T177" i="6"/>
  <c r="U177" i="6" s="1"/>
  <c r="V177" i="6" s="1"/>
  <c r="CB177" i="6" s="1"/>
  <c r="CC177" i="6" s="1"/>
  <c r="CD177" i="6" s="1"/>
  <c r="CG177" i="6" s="1"/>
  <c r="T166" i="6"/>
  <c r="U166" i="6" s="1"/>
  <c r="V166" i="6" s="1"/>
  <c r="CB166" i="6" s="1"/>
  <c r="CC166" i="6" s="1"/>
  <c r="T123" i="6"/>
  <c r="U123" i="6" s="1"/>
  <c r="V123" i="6" s="1"/>
  <c r="CB123" i="6" s="1"/>
  <c r="CC123" i="6" s="1"/>
  <c r="CD123" i="6" s="1"/>
  <c r="CG123" i="6" s="1"/>
  <c r="N212" i="6"/>
  <c r="O212" i="6" s="1"/>
  <c r="P212" i="6" s="1"/>
  <c r="X212" i="6" s="1"/>
  <c r="N130" i="6"/>
  <c r="O130" i="6" s="1"/>
  <c r="P130" i="6" s="1"/>
  <c r="X130" i="6" s="1"/>
  <c r="T115" i="6"/>
  <c r="U115" i="6" s="1"/>
  <c r="V115" i="6" s="1"/>
  <c r="CB115" i="6" s="1"/>
  <c r="CC115" i="6" s="1"/>
  <c r="T220" i="6"/>
  <c r="U220" i="6" s="1"/>
  <c r="V220" i="6" s="1"/>
  <c r="CB220" i="6" s="1"/>
  <c r="CC220" i="6" s="1"/>
  <c r="T73" i="6"/>
  <c r="U73" i="6" s="1"/>
  <c r="V73" i="6" s="1"/>
  <c r="CB73" i="6" s="1"/>
  <c r="CC73" i="6" s="1"/>
  <c r="T161" i="6"/>
  <c r="U161" i="6" s="1"/>
  <c r="V161" i="6" s="1"/>
  <c r="CB161" i="6" s="1"/>
  <c r="CC161" i="6" s="1"/>
  <c r="CD161" i="6" s="1"/>
  <c r="CG161" i="6" s="1"/>
  <c r="N245" i="6"/>
  <c r="O245" i="6" s="1"/>
  <c r="P245" i="6" s="1"/>
  <c r="X245" i="6" s="1"/>
  <c r="N117" i="6"/>
  <c r="O117" i="6" s="1"/>
  <c r="P117" i="6" s="1"/>
  <c r="X117" i="6" s="1"/>
  <c r="N170" i="6"/>
  <c r="O170" i="6" s="1"/>
  <c r="P170" i="6" s="1"/>
  <c r="X170" i="6" s="1"/>
  <c r="N251" i="6"/>
  <c r="O251" i="6" s="1"/>
  <c r="P251" i="6" s="1"/>
  <c r="X251" i="6" s="1"/>
  <c r="T77" i="6"/>
  <c r="U77" i="6" s="1"/>
  <c r="V77" i="6" s="1"/>
  <c r="CB77" i="6" s="1"/>
  <c r="CC77" i="6" s="1"/>
  <c r="CE77" i="6" s="1"/>
  <c r="CH77" i="6" s="1"/>
  <c r="N246" i="6"/>
  <c r="O246" i="6" s="1"/>
  <c r="P246" i="6" s="1"/>
  <c r="X246" i="6" s="1"/>
  <c r="T141" i="6"/>
  <c r="U141" i="6" s="1"/>
  <c r="V141" i="6" s="1"/>
  <c r="CB141" i="6" s="1"/>
  <c r="CC141" i="6" s="1"/>
  <c r="N104" i="6"/>
  <c r="O104" i="6" s="1"/>
  <c r="P104" i="6" s="1"/>
  <c r="X104" i="6" s="1"/>
  <c r="N158" i="6"/>
  <c r="O158" i="6" s="1"/>
  <c r="P158" i="6" s="1"/>
  <c r="X158" i="6" s="1"/>
  <c r="N142" i="6"/>
  <c r="O142" i="6" s="1"/>
  <c r="P142" i="6" s="1"/>
  <c r="X142" i="6" s="1"/>
  <c r="T179" i="6"/>
  <c r="U179" i="6" s="1"/>
  <c r="V179" i="6" s="1"/>
  <c r="CB179" i="6" s="1"/>
  <c r="CC179" i="6" s="1"/>
  <c r="CE179" i="6" s="1"/>
  <c r="CH179" i="6" s="1"/>
  <c r="N207" i="6"/>
  <c r="O207" i="6" s="1"/>
  <c r="P207" i="6" s="1"/>
  <c r="X207" i="6" s="1"/>
  <c r="T244" i="6"/>
  <c r="U244" i="6" s="1"/>
  <c r="V244" i="6" s="1"/>
  <c r="CB244" i="6" s="1"/>
  <c r="CC244" i="6" s="1"/>
  <c r="CE244" i="6" s="1"/>
  <c r="CH244" i="6" s="1"/>
  <c r="N113" i="6"/>
  <c r="O113" i="6" s="1"/>
  <c r="P113" i="6" s="1"/>
  <c r="X113" i="6" s="1"/>
  <c r="N108" i="6"/>
  <c r="O108" i="6" s="1"/>
  <c r="P108" i="6" s="1"/>
  <c r="X108" i="6" s="1"/>
  <c r="T169" i="6"/>
  <c r="U169" i="6" s="1"/>
  <c r="V169" i="6" s="1"/>
  <c r="CB169" i="6" s="1"/>
  <c r="CC169" i="6" s="1"/>
  <c r="N201" i="6"/>
  <c r="O201" i="6" s="1"/>
  <c r="P201" i="6" s="1"/>
  <c r="X201" i="6" s="1"/>
  <c r="T188" i="6"/>
  <c r="U188" i="6" s="1"/>
  <c r="V188" i="6" s="1"/>
  <c r="CB188" i="6" s="1"/>
  <c r="CC188" i="6" s="1"/>
  <c r="N185" i="6"/>
  <c r="O185" i="6" s="1"/>
  <c r="P185" i="6" s="1"/>
  <c r="X185" i="6" s="1"/>
  <c r="N155" i="6"/>
  <c r="O155" i="6" s="1"/>
  <c r="P155" i="6" s="1"/>
  <c r="X155" i="6" s="1"/>
  <c r="N259" i="6"/>
  <c r="O259" i="6" s="1"/>
  <c r="P259" i="6" s="1"/>
  <c r="X259" i="6" s="1"/>
  <c r="T131" i="6"/>
  <c r="U131" i="6" s="1"/>
  <c r="V131" i="6" s="1"/>
  <c r="CB131" i="6" s="1"/>
  <c r="CC131" i="6" s="1"/>
  <c r="BD163" i="6"/>
  <c r="AB163" i="6"/>
  <c r="Z256" i="6"/>
  <c r="Y256" i="6"/>
  <c r="Y111" i="6"/>
  <c r="Z111" i="6"/>
  <c r="Y127" i="6"/>
  <c r="Z127" i="6"/>
  <c r="BD253" i="6"/>
  <c r="AB253" i="6"/>
  <c r="AB234" i="6"/>
  <c r="BD234" i="6"/>
  <c r="BD238" i="6"/>
  <c r="AB238" i="6"/>
  <c r="Z179" i="6"/>
  <c r="Y179" i="6"/>
  <c r="AB104" i="6"/>
  <c r="BD104" i="6"/>
  <c r="AB112" i="6"/>
  <c r="BD112" i="6"/>
  <c r="Y131" i="6"/>
  <c r="Z131" i="6"/>
  <c r="BD227" i="6"/>
  <c r="AB227" i="6"/>
  <c r="Z232" i="6"/>
  <c r="Y232" i="6"/>
  <c r="N147" i="6"/>
  <c r="O147" i="6" s="1"/>
  <c r="P147" i="6" s="1"/>
  <c r="X147" i="6" s="1"/>
  <c r="Z151" i="6"/>
  <c r="Y151" i="6"/>
  <c r="T165" i="6"/>
  <c r="U165" i="6" s="1"/>
  <c r="V165" i="6" s="1"/>
  <c r="CB165" i="6" s="1"/>
  <c r="CC165" i="6" s="1"/>
  <c r="T218" i="6"/>
  <c r="U218" i="6" s="1"/>
  <c r="V218" i="6" s="1"/>
  <c r="CB218" i="6" s="1"/>
  <c r="CC218" i="6" s="1"/>
  <c r="CD218" i="6" s="1"/>
  <c r="CG218" i="6" s="1"/>
  <c r="N154" i="6"/>
  <c r="O154" i="6" s="1"/>
  <c r="P154" i="6" s="1"/>
  <c r="X154" i="6" s="1"/>
  <c r="N93" i="6"/>
  <c r="O93" i="6" s="1"/>
  <c r="P93" i="6" s="1"/>
  <c r="X93" i="6" s="1"/>
  <c r="N253" i="6"/>
  <c r="O253" i="6" s="1"/>
  <c r="P253" i="6" s="1"/>
  <c r="X253" i="6" s="1"/>
  <c r="N121" i="6"/>
  <c r="O121" i="6" s="1"/>
  <c r="P121" i="6" s="1"/>
  <c r="X121" i="6" s="1"/>
  <c r="T139" i="6"/>
  <c r="U139" i="6" s="1"/>
  <c r="V139" i="6" s="1"/>
  <c r="CB139" i="6" s="1"/>
  <c r="CC139" i="6" s="1"/>
  <c r="N231" i="6"/>
  <c r="O231" i="6" s="1"/>
  <c r="P231" i="6" s="1"/>
  <c r="X231" i="6" s="1"/>
  <c r="N196" i="6"/>
  <c r="O196" i="6" s="1"/>
  <c r="P196" i="6" s="1"/>
  <c r="X196" i="6" s="1"/>
  <c r="N112" i="6"/>
  <c r="O112" i="6" s="1"/>
  <c r="P112" i="6" s="1"/>
  <c r="X112" i="6" s="1"/>
  <c r="N227" i="6"/>
  <c r="O227" i="6" s="1"/>
  <c r="P227" i="6" s="1"/>
  <c r="X227" i="6" s="1"/>
  <c r="AB70" i="6"/>
  <c r="BD70" i="6"/>
  <c r="Z89" i="6"/>
  <c r="Y89" i="6"/>
  <c r="AB189" i="6"/>
  <c r="BD189" i="6"/>
  <c r="BD94" i="6"/>
  <c r="AB94" i="6"/>
  <c r="Y187" i="6"/>
  <c r="Z187" i="6"/>
  <c r="AB201" i="6"/>
  <c r="BD201" i="6"/>
  <c r="AB174" i="6"/>
  <c r="BD174" i="6"/>
  <c r="Y260" i="6"/>
  <c r="Z260" i="6"/>
  <c r="AB213" i="6"/>
  <c r="BD213" i="6"/>
  <c r="AB108" i="6"/>
  <c r="BD108" i="6"/>
  <c r="AB128" i="6"/>
  <c r="BD128" i="6"/>
  <c r="AB99" i="6"/>
  <c r="BD99" i="6"/>
  <c r="AB79" i="6"/>
  <c r="BD79" i="6"/>
  <c r="BD185" i="6"/>
  <c r="AB185" i="6"/>
  <c r="Z166" i="6"/>
  <c r="Y166" i="6"/>
  <c r="AB107" i="6"/>
  <c r="BD107" i="6"/>
  <c r="AB97" i="6"/>
  <c r="BD97" i="6"/>
  <c r="AB172" i="6"/>
  <c r="BD172" i="6"/>
  <c r="AB116" i="6"/>
  <c r="BD116" i="6"/>
  <c r="Z92" i="6"/>
  <c r="Y92" i="6"/>
  <c r="AB159" i="6"/>
  <c r="BD159" i="6"/>
  <c r="AB175" i="6"/>
  <c r="BD175" i="6"/>
  <c r="Z176" i="6"/>
  <c r="Y176" i="6"/>
  <c r="Y186" i="6"/>
  <c r="Z186" i="6"/>
  <c r="AB250" i="6"/>
  <c r="BD250" i="6"/>
  <c r="N97" i="6"/>
  <c r="O97" i="6" s="1"/>
  <c r="P97" i="6" s="1"/>
  <c r="X97" i="6" s="1"/>
  <c r="T92" i="6"/>
  <c r="U92" i="6" s="1"/>
  <c r="V92" i="6" s="1"/>
  <c r="CB92" i="6" s="1"/>
  <c r="CC92" i="6" s="1"/>
  <c r="Y200" i="6"/>
  <c r="Z200" i="6"/>
  <c r="N159" i="6"/>
  <c r="O159" i="6" s="1"/>
  <c r="P159" i="6" s="1"/>
  <c r="X159" i="6" s="1"/>
  <c r="T187" i="6"/>
  <c r="U187" i="6" s="1"/>
  <c r="V187" i="6" s="1"/>
  <c r="CB187" i="6" s="1"/>
  <c r="CC187" i="6" s="1"/>
  <c r="T229" i="6"/>
  <c r="U229" i="6" s="1"/>
  <c r="V229" i="6" s="1"/>
  <c r="CB229" i="6" s="1"/>
  <c r="CC229" i="6" s="1"/>
  <c r="CD229" i="6" s="1"/>
  <c r="CG229" i="6" s="1"/>
  <c r="N213" i="6"/>
  <c r="O213" i="6" s="1"/>
  <c r="P213" i="6" s="1"/>
  <c r="X213" i="6" s="1"/>
  <c r="Y120" i="6"/>
  <c r="Z120" i="6"/>
  <c r="N250" i="6"/>
  <c r="O250" i="6" s="1"/>
  <c r="P250" i="6" s="1"/>
  <c r="X250" i="6" s="1"/>
  <c r="AB248" i="6"/>
  <c r="BD248" i="6"/>
  <c r="BD81" i="6"/>
  <c r="AB81" i="6"/>
  <c r="N234" i="6"/>
  <c r="O234" i="6" s="1"/>
  <c r="P234" i="6" s="1"/>
  <c r="X234" i="6" s="1"/>
  <c r="Z216" i="6"/>
  <c r="Y216" i="6"/>
  <c r="AB106" i="6"/>
  <c r="BD106" i="6"/>
  <c r="BD66" i="6"/>
  <c r="AB66" i="6"/>
  <c r="BD118" i="6"/>
  <c r="AB118" i="6"/>
  <c r="BD167" i="6"/>
  <c r="AB167" i="6"/>
  <c r="Y221" i="6"/>
  <c r="Z221" i="6"/>
  <c r="BD252" i="6"/>
  <c r="AB252" i="6"/>
  <c r="Y100" i="6"/>
  <c r="Z100" i="6"/>
  <c r="Z202" i="6"/>
  <c r="Y202" i="6"/>
  <c r="AB158" i="6"/>
  <c r="BD158" i="6"/>
  <c r="AB194" i="6"/>
  <c r="BD194" i="6"/>
  <c r="BD261" i="6"/>
  <c r="AB261" i="6"/>
  <c r="AB180" i="6"/>
  <c r="BD180" i="6"/>
  <c r="AB148" i="6"/>
  <c r="BD148" i="6"/>
  <c r="Z124" i="6"/>
  <c r="Y124" i="6"/>
  <c r="Z141" i="6"/>
  <c r="Y141" i="6"/>
  <c r="Y197" i="6"/>
  <c r="Z197" i="6"/>
  <c r="AB258" i="6"/>
  <c r="BD258" i="6"/>
  <c r="Z220" i="6"/>
  <c r="Y220" i="6"/>
  <c r="N175" i="6"/>
  <c r="O175" i="6" s="1"/>
  <c r="P175" i="6" s="1"/>
  <c r="X175" i="6" s="1"/>
  <c r="T103" i="6"/>
  <c r="U103" i="6" s="1"/>
  <c r="V103" i="6" s="1"/>
  <c r="CB103" i="6" s="1"/>
  <c r="CC103" i="6" s="1"/>
  <c r="T192" i="6"/>
  <c r="U192" i="6" s="1"/>
  <c r="V192" i="6" s="1"/>
  <c r="CB192" i="6" s="1"/>
  <c r="CC192" i="6" s="1"/>
  <c r="T257" i="6"/>
  <c r="U257" i="6" s="1"/>
  <c r="V257" i="6" s="1"/>
  <c r="CB257" i="6" s="1"/>
  <c r="CC257" i="6" s="1"/>
  <c r="T171" i="6"/>
  <c r="U171" i="6" s="1"/>
  <c r="V171" i="6" s="1"/>
  <c r="CB171" i="6" s="1"/>
  <c r="CC171" i="6" s="1"/>
  <c r="CD171" i="6" s="1"/>
  <c r="CG171" i="6" s="1"/>
  <c r="N74" i="6"/>
  <c r="O74" i="6" s="1"/>
  <c r="P74" i="6" s="1"/>
  <c r="X74" i="6" s="1"/>
  <c r="T210" i="6"/>
  <c r="U210" i="6" s="1"/>
  <c r="V210" i="6" s="1"/>
  <c r="CB210" i="6" s="1"/>
  <c r="CC210" i="6" s="1"/>
  <c r="CE210" i="6" s="1"/>
  <c r="CH210" i="6" s="1"/>
  <c r="N94" i="6"/>
  <c r="O94" i="6" s="1"/>
  <c r="P94" i="6" s="1"/>
  <c r="X94" i="6" s="1"/>
  <c r="T71" i="6"/>
  <c r="U71" i="6" s="1"/>
  <c r="V71" i="6" s="1"/>
  <c r="CB71" i="6" s="1"/>
  <c r="CC71" i="6" s="1"/>
  <c r="N261" i="6"/>
  <c r="O261" i="6" s="1"/>
  <c r="P261" i="6" s="1"/>
  <c r="X261" i="6" s="1"/>
  <c r="N134" i="6"/>
  <c r="O134" i="6" s="1"/>
  <c r="P134" i="6" s="1"/>
  <c r="X134" i="6" s="1"/>
  <c r="N172" i="6"/>
  <c r="O172" i="6" s="1"/>
  <c r="P172" i="6" s="1"/>
  <c r="X172" i="6" s="1"/>
  <c r="N132" i="2"/>
  <c r="J132" i="2"/>
  <c r="H132" i="2"/>
  <c r="P132" i="2"/>
  <c r="O132" i="2"/>
  <c r="G132" i="2"/>
  <c r="F132" i="2"/>
  <c r="B133" i="2"/>
  <c r="A134" i="2"/>
  <c r="AF83" i="6" l="1"/>
  <c r="BH96" i="6"/>
  <c r="AF224" i="6"/>
  <c r="AH224" i="6" s="1"/>
  <c r="AB176" i="6"/>
  <c r="AF176" i="6" s="1"/>
  <c r="AG176" i="6" s="1"/>
  <c r="CB176" i="6"/>
  <c r="CC176" i="6" s="1"/>
  <c r="CE176" i="6" s="1"/>
  <c r="CH176" i="6" s="1"/>
  <c r="BD64" i="6"/>
  <c r="BE64" i="6" s="1"/>
  <c r="CB64" i="6"/>
  <c r="CC64" i="6" s="1"/>
  <c r="BD214" i="6"/>
  <c r="BF214" i="6" s="1"/>
  <c r="CB214" i="6"/>
  <c r="CC214" i="6" s="1"/>
  <c r="CE214" i="6" s="1"/>
  <c r="CH214" i="6" s="1"/>
  <c r="BD198" i="6"/>
  <c r="BE198" i="6" s="1"/>
  <c r="CB198" i="6"/>
  <c r="CC198" i="6" s="1"/>
  <c r="CD198" i="6" s="1"/>
  <c r="CG198" i="6" s="1"/>
  <c r="AB150" i="6"/>
  <c r="AD150" i="6" s="1"/>
  <c r="CB150" i="6"/>
  <c r="CC150" i="6" s="1"/>
  <c r="CE150" i="6" s="1"/>
  <c r="CH150" i="6" s="1"/>
  <c r="AB127" i="6"/>
  <c r="AC127" i="6" s="1"/>
  <c r="CB127" i="6"/>
  <c r="CC127" i="6" s="1"/>
  <c r="CE127" i="6" s="1"/>
  <c r="CH127" i="6" s="1"/>
  <c r="AB122" i="6"/>
  <c r="AF122" i="6" s="1"/>
  <c r="AG122" i="6" s="1"/>
  <c r="CB122" i="6"/>
  <c r="CC122" i="6" s="1"/>
  <c r="CE122" i="6" s="1"/>
  <c r="CH122" i="6" s="1"/>
  <c r="BD90" i="6"/>
  <c r="BH90" i="6" s="1"/>
  <c r="CB90" i="6"/>
  <c r="CC90" i="6" s="1"/>
  <c r="CD90" i="6" s="1"/>
  <c r="CG90" i="6" s="1"/>
  <c r="BD151" i="6"/>
  <c r="BH151" i="6" s="1"/>
  <c r="CB151" i="6"/>
  <c r="CC151" i="6" s="1"/>
  <c r="CD151" i="6" s="1"/>
  <c r="CG151" i="6" s="1"/>
  <c r="AB105" i="6"/>
  <c r="AC105" i="6" s="1"/>
  <c r="CB105" i="6"/>
  <c r="CC105" i="6" s="1"/>
  <c r="CE105" i="6" s="1"/>
  <c r="CH105" i="6" s="1"/>
  <c r="BD256" i="6"/>
  <c r="BF256" i="6" s="1"/>
  <c r="CB256" i="6"/>
  <c r="CC256" i="6" s="1"/>
  <c r="CE256" i="6" s="1"/>
  <c r="CH256" i="6" s="1"/>
  <c r="BD100" i="6"/>
  <c r="BH100" i="6" s="1"/>
  <c r="BJ100" i="6" s="1"/>
  <c r="BM100" i="6" s="1"/>
  <c r="CB100" i="6"/>
  <c r="CC100" i="6" s="1"/>
  <c r="CD100" i="6" s="1"/>
  <c r="CG100" i="6" s="1"/>
  <c r="BD85" i="6"/>
  <c r="BF85" i="6" s="1"/>
  <c r="CB85" i="6"/>
  <c r="CC85" i="6" s="1"/>
  <c r="CD85" i="6" s="1"/>
  <c r="CG85" i="6" s="1"/>
  <c r="BD133" i="6"/>
  <c r="BE133" i="6" s="1"/>
  <c r="CB133" i="6"/>
  <c r="CC133" i="6" s="1"/>
  <c r="CE133" i="6" s="1"/>
  <c r="CH133" i="6" s="1"/>
  <c r="AB149" i="6"/>
  <c r="AF149" i="6" s="1"/>
  <c r="CB149" i="6"/>
  <c r="CC149" i="6" s="1"/>
  <c r="CE149" i="6" s="1"/>
  <c r="CH149" i="6" s="1"/>
  <c r="AB240" i="6"/>
  <c r="AD240" i="6" s="1"/>
  <c r="CB240" i="6"/>
  <c r="CC240" i="6" s="1"/>
  <c r="CD240" i="6" s="1"/>
  <c r="CG240" i="6" s="1"/>
  <c r="BD202" i="6"/>
  <c r="BH202" i="6" s="1"/>
  <c r="BI202" i="6" s="1"/>
  <c r="BL202" i="6" s="1"/>
  <c r="CB202" i="6"/>
  <c r="CC202" i="6" s="1"/>
  <c r="CD202" i="6" s="1"/>
  <c r="CG202" i="6" s="1"/>
  <c r="BD193" i="6"/>
  <c r="BF193" i="6" s="1"/>
  <c r="CB193" i="6"/>
  <c r="CC193" i="6" s="1"/>
  <c r="CD193" i="6" s="1"/>
  <c r="CG193" i="6" s="1"/>
  <c r="AB255" i="6"/>
  <c r="AF255" i="6" s="1"/>
  <c r="CB255" i="6"/>
  <c r="CC255" i="6" s="1"/>
  <c r="CE255" i="6" s="1"/>
  <c r="CH255" i="6" s="1"/>
  <c r="AB132" i="6"/>
  <c r="AF132" i="6" s="1"/>
  <c r="CB132" i="6"/>
  <c r="CC132" i="6" s="1"/>
  <c r="CE132" i="6" s="1"/>
  <c r="CH132" i="6" s="1"/>
  <c r="AB216" i="6"/>
  <c r="AF216" i="6" s="1"/>
  <c r="CB216" i="6"/>
  <c r="CC216" i="6" s="1"/>
  <c r="CE216" i="6" s="1"/>
  <c r="CH216" i="6" s="1"/>
  <c r="AB120" i="6"/>
  <c r="AF120" i="6" s="1"/>
  <c r="CB120" i="6"/>
  <c r="CC120" i="6" s="1"/>
  <c r="CD120" i="6" s="1"/>
  <c r="CG120" i="6" s="1"/>
  <c r="BD249" i="6"/>
  <c r="BF249" i="6" s="1"/>
  <c r="CB249" i="6"/>
  <c r="CC249" i="6" s="1"/>
  <c r="CE249" i="6" s="1"/>
  <c r="CH249" i="6" s="1"/>
  <c r="AB140" i="6"/>
  <c r="AD140" i="6" s="1"/>
  <c r="CB140" i="6"/>
  <c r="CC140" i="6" s="1"/>
  <c r="CE140" i="6" s="1"/>
  <c r="CH140" i="6" s="1"/>
  <c r="AB82" i="6"/>
  <c r="AF82" i="6" s="1"/>
  <c r="CB82" i="6"/>
  <c r="CC82" i="6" s="1"/>
  <c r="CD82" i="6" s="1"/>
  <c r="CG82" i="6" s="1"/>
  <c r="AB181" i="6"/>
  <c r="AF181" i="6" s="1"/>
  <c r="AH181" i="6" s="1"/>
  <c r="CB181" i="6"/>
  <c r="CC181" i="6" s="1"/>
  <c r="CD181" i="6" s="1"/>
  <c r="CG181" i="6" s="1"/>
  <c r="AB260" i="6"/>
  <c r="AF260" i="6" s="1"/>
  <c r="AH260" i="6" s="1"/>
  <c r="CB260" i="6"/>
  <c r="CC260" i="6" s="1"/>
  <c r="CE260" i="6" s="1"/>
  <c r="CH260" i="6" s="1"/>
  <c r="BD205" i="6"/>
  <c r="BE205" i="6" s="1"/>
  <c r="CB205" i="6"/>
  <c r="CC205" i="6" s="1"/>
  <c r="CD205" i="6" s="1"/>
  <c r="CG205" i="6" s="1"/>
  <c r="BD153" i="6"/>
  <c r="BF153" i="6" s="1"/>
  <c r="CB153" i="6"/>
  <c r="CC153" i="6" s="1"/>
  <c r="CD153" i="6" s="1"/>
  <c r="CG153" i="6" s="1"/>
  <c r="AB111" i="6"/>
  <c r="AD111" i="6" s="1"/>
  <c r="CB111" i="6"/>
  <c r="CC111" i="6" s="1"/>
  <c r="CD111" i="6" s="1"/>
  <c r="CG111" i="6" s="1"/>
  <c r="AB197" i="6"/>
  <c r="AF197" i="6" s="1"/>
  <c r="AH197" i="6" s="1"/>
  <c r="CB197" i="6"/>
  <c r="CC197" i="6" s="1"/>
  <c r="CE197" i="6" s="1"/>
  <c r="CH197" i="6" s="1"/>
  <c r="BD200" i="6"/>
  <c r="BF200" i="6" s="1"/>
  <c r="CB200" i="6"/>
  <c r="CC200" i="6" s="1"/>
  <c r="CE200" i="6" s="1"/>
  <c r="CH200" i="6" s="1"/>
  <c r="AB221" i="6"/>
  <c r="AF221" i="6" s="1"/>
  <c r="AH221" i="6" s="1"/>
  <c r="CB221" i="6"/>
  <c r="CC221" i="6" s="1"/>
  <c r="CD221" i="6" s="1"/>
  <c r="CG221" i="6" s="1"/>
  <c r="AB230" i="6"/>
  <c r="AC230" i="6" s="1"/>
  <c r="CB230" i="6"/>
  <c r="CC230" i="6" s="1"/>
  <c r="CD230" i="6" s="1"/>
  <c r="CG230" i="6" s="1"/>
  <c r="BD89" i="6"/>
  <c r="BH89" i="6" s="1"/>
  <c r="CB89" i="6"/>
  <c r="CC89" i="6" s="1"/>
  <c r="CE89" i="6" s="1"/>
  <c r="CH89" i="6" s="1"/>
  <c r="AB102" i="6"/>
  <c r="AD102" i="6" s="1"/>
  <c r="CB102" i="6"/>
  <c r="CC102" i="6" s="1"/>
  <c r="CE102" i="6" s="1"/>
  <c r="CH102" i="6" s="1"/>
  <c r="AB264" i="6"/>
  <c r="AF264" i="6" s="1"/>
  <c r="AH264" i="6" s="1"/>
  <c r="CB264" i="6"/>
  <c r="CC264" i="6" s="1"/>
  <c r="CE264" i="6" s="1"/>
  <c r="CH264" i="6" s="1"/>
  <c r="AB98" i="6"/>
  <c r="AD98" i="6" s="1"/>
  <c r="CB98" i="6"/>
  <c r="CC98" i="6" s="1"/>
  <c r="CD98" i="6" s="1"/>
  <c r="CG98" i="6" s="1"/>
  <c r="BD124" i="6"/>
  <c r="BE124" i="6" s="1"/>
  <c r="CB124" i="6"/>
  <c r="CC124" i="6" s="1"/>
  <c r="CE124" i="6" s="1"/>
  <c r="CH124" i="6" s="1"/>
  <c r="BD65" i="6"/>
  <c r="BE65" i="6" s="1"/>
  <c r="CB65" i="6"/>
  <c r="CC65" i="6" s="1"/>
  <c r="CE65" i="6" s="1"/>
  <c r="CH65" i="6" s="1"/>
  <c r="AB156" i="6"/>
  <c r="AF156" i="6" s="1"/>
  <c r="CB156" i="6"/>
  <c r="CC156" i="6" s="1"/>
  <c r="CE156" i="6" s="1"/>
  <c r="CH156" i="6" s="1"/>
  <c r="AB129" i="6"/>
  <c r="AC129" i="6" s="1"/>
  <c r="CB129" i="6"/>
  <c r="CC129" i="6" s="1"/>
  <c r="CD129" i="6" s="1"/>
  <c r="CG129" i="6" s="1"/>
  <c r="BD223" i="6"/>
  <c r="BE223" i="6" s="1"/>
  <c r="CB223" i="6"/>
  <c r="CC223" i="6" s="1"/>
  <c r="CD223" i="6" s="1"/>
  <c r="CG223" i="6" s="1"/>
  <c r="BD247" i="6"/>
  <c r="BF247" i="6" s="1"/>
  <c r="CB247" i="6"/>
  <c r="CC247" i="6" s="1"/>
  <c r="CD247" i="6" s="1"/>
  <c r="CG247" i="6" s="1"/>
  <c r="AB209" i="6"/>
  <c r="AD209" i="6" s="1"/>
  <c r="CB209" i="6"/>
  <c r="CC209" i="6" s="1"/>
  <c r="CE209" i="6" s="1"/>
  <c r="CH209" i="6" s="1"/>
  <c r="AB143" i="6"/>
  <c r="AF143" i="6" s="1"/>
  <c r="AH143" i="6" s="1"/>
  <c r="CB143" i="6"/>
  <c r="CC143" i="6" s="1"/>
  <c r="CE143" i="6" s="1"/>
  <c r="CH143" i="6" s="1"/>
  <c r="BD233" i="6"/>
  <c r="BF233" i="6" s="1"/>
  <c r="CB233" i="6"/>
  <c r="CC233" i="6" s="1"/>
  <c r="CE233" i="6" s="1"/>
  <c r="CH233" i="6" s="1"/>
  <c r="AB137" i="6"/>
  <c r="AF137" i="6" s="1"/>
  <c r="CB137" i="6"/>
  <c r="CC137" i="6" s="1"/>
  <c r="CE137" i="6" s="1"/>
  <c r="CH137" i="6" s="1"/>
  <c r="BD135" i="6"/>
  <c r="BE135" i="6" s="1"/>
  <c r="CB135" i="6"/>
  <c r="CC135" i="6" s="1"/>
  <c r="CD135" i="6" s="1"/>
  <c r="CG135" i="6" s="1"/>
  <c r="BD184" i="6"/>
  <c r="BE184" i="6" s="1"/>
  <c r="CB184" i="6"/>
  <c r="CC184" i="6" s="1"/>
  <c r="CD184" i="6" s="1"/>
  <c r="CG184" i="6" s="1"/>
  <c r="BD162" i="6"/>
  <c r="BF162" i="6" s="1"/>
  <c r="CB162" i="6"/>
  <c r="CC162" i="6" s="1"/>
  <c r="CD162" i="6" s="1"/>
  <c r="CG162" i="6" s="1"/>
  <c r="CE229" i="6"/>
  <c r="CH229" i="6" s="1"/>
  <c r="CD169" i="6"/>
  <c r="CG169" i="6" s="1"/>
  <c r="CE169" i="6"/>
  <c r="CH169" i="6" s="1"/>
  <c r="CD139" i="6"/>
  <c r="CG139" i="6" s="1"/>
  <c r="CE139" i="6"/>
  <c r="CH139" i="6" s="1"/>
  <c r="CE69" i="6"/>
  <c r="CH69" i="6" s="1"/>
  <c r="CE218" i="6"/>
  <c r="CH218" i="6" s="1"/>
  <c r="CD186" i="6"/>
  <c r="CG186" i="6" s="1"/>
  <c r="CE186" i="6"/>
  <c r="CH186" i="6" s="1"/>
  <c r="CD166" i="6"/>
  <c r="CG166" i="6" s="1"/>
  <c r="CE166" i="6"/>
  <c r="CH166" i="6" s="1"/>
  <c r="CE220" i="6"/>
  <c r="CH220" i="6" s="1"/>
  <c r="CD220" i="6"/>
  <c r="CG220" i="6" s="1"/>
  <c r="CD103" i="6"/>
  <c r="CG103" i="6" s="1"/>
  <c r="CE103" i="6"/>
  <c r="CH103" i="6" s="1"/>
  <c r="CE115" i="6"/>
  <c r="CH115" i="6" s="1"/>
  <c r="CD115" i="6"/>
  <c r="CG115" i="6" s="1"/>
  <c r="CE222" i="6"/>
  <c r="CH222" i="6" s="1"/>
  <c r="CD222" i="6"/>
  <c r="CG222" i="6" s="1"/>
  <c r="CE173" i="6"/>
  <c r="CH173" i="6" s="1"/>
  <c r="CD173" i="6"/>
  <c r="CG173" i="6" s="1"/>
  <c r="CD199" i="6"/>
  <c r="CG199" i="6" s="1"/>
  <c r="CE199" i="6"/>
  <c r="CH199" i="6" s="1"/>
  <c r="CE141" i="6"/>
  <c r="CH141" i="6" s="1"/>
  <c r="CD141" i="6"/>
  <c r="CG141" i="6" s="1"/>
  <c r="CD244" i="6"/>
  <c r="CG244" i="6" s="1"/>
  <c r="CE161" i="6"/>
  <c r="CH161" i="6" s="1"/>
  <c r="CD77" i="6"/>
  <c r="CG77" i="6" s="1"/>
  <c r="CD195" i="6"/>
  <c r="CG195" i="6" s="1"/>
  <c r="CE195" i="6"/>
  <c r="CH195" i="6" s="1"/>
  <c r="CD243" i="6"/>
  <c r="CG243" i="6" s="1"/>
  <c r="CE243" i="6"/>
  <c r="CH243" i="6" s="1"/>
  <c r="CD217" i="6"/>
  <c r="CG217" i="6" s="1"/>
  <c r="CE217" i="6"/>
  <c r="CH217" i="6" s="1"/>
  <c r="CC175" i="6"/>
  <c r="CD175" i="6" s="1"/>
  <c r="CG175" i="6" s="1"/>
  <c r="CC250" i="6"/>
  <c r="CC93" i="6"/>
  <c r="CD93" i="6" s="1"/>
  <c r="CG93" i="6" s="1"/>
  <c r="CC185" i="6"/>
  <c r="CC212" i="6"/>
  <c r="CD212" i="6" s="1"/>
  <c r="CG212" i="6" s="1"/>
  <c r="CC242" i="6"/>
  <c r="CE171" i="6"/>
  <c r="CH171" i="6" s="1"/>
  <c r="CE192" i="6"/>
  <c r="CH192" i="6" s="1"/>
  <c r="CD192" i="6"/>
  <c r="CG192" i="6" s="1"/>
  <c r="CD225" i="6"/>
  <c r="CG225" i="6" s="1"/>
  <c r="CE225" i="6"/>
  <c r="CH225" i="6" s="1"/>
  <c r="CE71" i="6"/>
  <c r="CH71" i="6" s="1"/>
  <c r="CD71" i="6"/>
  <c r="CG71" i="6" s="1"/>
  <c r="CE235" i="6"/>
  <c r="CH235" i="6" s="1"/>
  <c r="CD235" i="6"/>
  <c r="CG235" i="6" s="1"/>
  <c r="CE232" i="6"/>
  <c r="CH232" i="6" s="1"/>
  <c r="CD232" i="6"/>
  <c r="CG232" i="6" s="1"/>
  <c r="CE138" i="6"/>
  <c r="CH138" i="6" s="1"/>
  <c r="CD138" i="6"/>
  <c r="CG138" i="6" s="1"/>
  <c r="CE187" i="6"/>
  <c r="CH187" i="6" s="1"/>
  <c r="CD187" i="6"/>
  <c r="CG187" i="6" s="1"/>
  <c r="CC231" i="6"/>
  <c r="CC108" i="6"/>
  <c r="CC170" i="6"/>
  <c r="CC68" i="6"/>
  <c r="CC119" i="6"/>
  <c r="CD257" i="6"/>
  <c r="CG257" i="6" s="1"/>
  <c r="CE257" i="6"/>
  <c r="CH257" i="6" s="1"/>
  <c r="CD73" i="6"/>
  <c r="CG73" i="6" s="1"/>
  <c r="CE73" i="6"/>
  <c r="CH73" i="6" s="1"/>
  <c r="CE177" i="6"/>
  <c r="CH177" i="6" s="1"/>
  <c r="CD131" i="6"/>
  <c r="CG131" i="6" s="1"/>
  <c r="CE131" i="6"/>
  <c r="CH131" i="6" s="1"/>
  <c r="CD165" i="6"/>
  <c r="CG165" i="6" s="1"/>
  <c r="CE165" i="6"/>
  <c r="CH165" i="6" s="1"/>
  <c r="CD92" i="6"/>
  <c r="CG92" i="6" s="1"/>
  <c r="CE92" i="6"/>
  <c r="CH92" i="6" s="1"/>
  <c r="CE188" i="6"/>
  <c r="CH188" i="6" s="1"/>
  <c r="CD188" i="6"/>
  <c r="CG188" i="6" s="1"/>
  <c r="CC172" i="6"/>
  <c r="CC154" i="6"/>
  <c r="CE154" i="6" s="1"/>
  <c r="CH154" i="6" s="1"/>
  <c r="CC113" i="6"/>
  <c r="CC246" i="6"/>
  <c r="CC148" i="6"/>
  <c r="CD210" i="6"/>
  <c r="CG210" i="6" s="1"/>
  <c r="CE254" i="6"/>
  <c r="CH254" i="6" s="1"/>
  <c r="CC134" i="6"/>
  <c r="CC159" i="6"/>
  <c r="CC97" i="6"/>
  <c r="CC112" i="6"/>
  <c r="CC121" i="6"/>
  <c r="CC147" i="6"/>
  <c r="CC259" i="6"/>
  <c r="CC201" i="6"/>
  <c r="CC158" i="6"/>
  <c r="CC245" i="6"/>
  <c r="CC238" i="6"/>
  <c r="CC107" i="6"/>
  <c r="CC110" i="6"/>
  <c r="CE146" i="6"/>
  <c r="CH146" i="6" s="1"/>
  <c r="CE123" i="6"/>
  <c r="CH123" i="6" s="1"/>
  <c r="CE208" i="6"/>
  <c r="CH208" i="6" s="1"/>
  <c r="CD179" i="6"/>
  <c r="CG179" i="6" s="1"/>
  <c r="CC94" i="6"/>
  <c r="CD94" i="6" s="1"/>
  <c r="CG94" i="6" s="1"/>
  <c r="CC227" i="6"/>
  <c r="CC142" i="6"/>
  <c r="CE142" i="6" s="1"/>
  <c r="CH142" i="6" s="1"/>
  <c r="CC117" i="6"/>
  <c r="CC91" i="6"/>
  <c r="CD91" i="6" s="1"/>
  <c r="CG91" i="6" s="1"/>
  <c r="CC79" i="6"/>
  <c r="CC168" i="6"/>
  <c r="CD168" i="6" s="1"/>
  <c r="CG168" i="6" s="1"/>
  <c r="CC261" i="6"/>
  <c r="CC74" i="6"/>
  <c r="CC234" i="6"/>
  <c r="CC213" i="6"/>
  <c r="CC196" i="6"/>
  <c r="CC253" i="6"/>
  <c r="CC155" i="6"/>
  <c r="CC207" i="6"/>
  <c r="CD207" i="6" s="1"/>
  <c r="CG207" i="6" s="1"/>
  <c r="CC104" i="6"/>
  <c r="CC251" i="6"/>
  <c r="CC130" i="6"/>
  <c r="CC228" i="6"/>
  <c r="CD228" i="6" s="1"/>
  <c r="CG228" i="6" s="1"/>
  <c r="CC78" i="6"/>
  <c r="CC116" i="6"/>
  <c r="CD116" i="6" s="1"/>
  <c r="CG116" i="6" s="1"/>
  <c r="CC128" i="6"/>
  <c r="CC174" i="6"/>
  <c r="CE174" i="6" s="1"/>
  <c r="CH174" i="6" s="1"/>
  <c r="Y167" i="6"/>
  <c r="CC167" i="6"/>
  <c r="Z84" i="6"/>
  <c r="CC84" i="6"/>
  <c r="Z194" i="6"/>
  <c r="CC194" i="6"/>
  <c r="Z190" i="6"/>
  <c r="CC190" i="6"/>
  <c r="Z258" i="6"/>
  <c r="CC258" i="6"/>
  <c r="Y152" i="6"/>
  <c r="CC152" i="6"/>
  <c r="Y219" i="6"/>
  <c r="CC219" i="6"/>
  <c r="Z157" i="6"/>
  <c r="CC157" i="6"/>
  <c r="Y66" i="6"/>
  <c r="CC66" i="6"/>
  <c r="Z67" i="6"/>
  <c r="CC67" i="6"/>
  <c r="Z118" i="6"/>
  <c r="CC118" i="6"/>
  <c r="Y95" i="6"/>
  <c r="CC95" i="6"/>
  <c r="Y101" i="6"/>
  <c r="CC101" i="6"/>
  <c r="Y114" i="6"/>
  <c r="CC114" i="6"/>
  <c r="Y206" i="6"/>
  <c r="CC206" i="6"/>
  <c r="Y189" i="6"/>
  <c r="CC189" i="6"/>
  <c r="Y191" i="6"/>
  <c r="CC191" i="6"/>
  <c r="Y72" i="6"/>
  <c r="CC72" i="6"/>
  <c r="Z224" i="6"/>
  <c r="CC224" i="6"/>
  <c r="Y178" i="6"/>
  <c r="CC178" i="6"/>
  <c r="Z83" i="6"/>
  <c r="CC83" i="6"/>
  <c r="Z252" i="6"/>
  <c r="CC252" i="6"/>
  <c r="Y76" i="6"/>
  <c r="CC76" i="6"/>
  <c r="Z87" i="6"/>
  <c r="CC87" i="6"/>
  <c r="Y236" i="6"/>
  <c r="CC236" i="6"/>
  <c r="Z81" i="6"/>
  <c r="CC81" i="6"/>
  <c r="Z145" i="6"/>
  <c r="CC145" i="6"/>
  <c r="Z106" i="6"/>
  <c r="CC106" i="6"/>
  <c r="Z180" i="6"/>
  <c r="CC180" i="6"/>
  <c r="Z164" i="6"/>
  <c r="CC164" i="6"/>
  <c r="Y88" i="6"/>
  <c r="CC88" i="6"/>
  <c r="Z262" i="6"/>
  <c r="CC262" i="6"/>
  <c r="Y211" i="6"/>
  <c r="CC211" i="6"/>
  <c r="Z70" i="6"/>
  <c r="CC70" i="6"/>
  <c r="Z204" i="6"/>
  <c r="CC204" i="6"/>
  <c r="Z96" i="6"/>
  <c r="CC96" i="6"/>
  <c r="Y126" i="6"/>
  <c r="CC126" i="6"/>
  <c r="Y109" i="6"/>
  <c r="CC109" i="6"/>
  <c r="Z99" i="6"/>
  <c r="CC99" i="6"/>
  <c r="Z241" i="6"/>
  <c r="CC241" i="6"/>
  <c r="Z144" i="6"/>
  <c r="CC144" i="6"/>
  <c r="Y80" i="6"/>
  <c r="CC80" i="6"/>
  <c r="Y248" i="6"/>
  <c r="CC248" i="6"/>
  <c r="Z163" i="6"/>
  <c r="CC163" i="6"/>
  <c r="Z239" i="6"/>
  <c r="CC239" i="6"/>
  <c r="Z136" i="6"/>
  <c r="CC136" i="6"/>
  <c r="Z160" i="6"/>
  <c r="CC160" i="6"/>
  <c r="Z86" i="6"/>
  <c r="CC86" i="6"/>
  <c r="Y183" i="6"/>
  <c r="CC183" i="6"/>
  <c r="Y215" i="6"/>
  <c r="CC215" i="6"/>
  <c r="Y203" i="6"/>
  <c r="CC203" i="6"/>
  <c r="Z226" i="6"/>
  <c r="CC226" i="6"/>
  <c r="Y237" i="6"/>
  <c r="CC237" i="6"/>
  <c r="Z263" i="6"/>
  <c r="CC263" i="6"/>
  <c r="Z75" i="6"/>
  <c r="CC75" i="6"/>
  <c r="Z125" i="6"/>
  <c r="CC125" i="6"/>
  <c r="Z182" i="6"/>
  <c r="CC182" i="6"/>
  <c r="Y182" i="6"/>
  <c r="BH182" i="6"/>
  <c r="BI182" i="6" s="1"/>
  <c r="BL182" i="6" s="1"/>
  <c r="Y204" i="6"/>
  <c r="AF204" i="6"/>
  <c r="AH204" i="6" s="1"/>
  <c r="BD122" i="6"/>
  <c r="BH122" i="6" s="1"/>
  <c r="AB162" i="6"/>
  <c r="AF162" i="6" s="1"/>
  <c r="AG162" i="6" s="1"/>
  <c r="BD120" i="6"/>
  <c r="BH120" i="6" s="1"/>
  <c r="BJ120" i="6" s="1"/>
  <c r="BM120" i="6" s="1"/>
  <c r="Y163" i="6"/>
  <c r="Y180" i="6"/>
  <c r="AB124" i="6"/>
  <c r="AF124" i="6" s="1"/>
  <c r="AG124" i="6" s="1"/>
  <c r="BD98" i="6"/>
  <c r="BF98" i="6" s="1"/>
  <c r="AF180" i="6"/>
  <c r="AH180" i="6" s="1"/>
  <c r="AB184" i="6"/>
  <c r="AC184" i="6" s="1"/>
  <c r="BD216" i="6"/>
  <c r="BF216" i="6" s="1"/>
  <c r="AF80" i="6"/>
  <c r="AH80" i="6" s="1"/>
  <c r="AB133" i="6"/>
  <c r="AD133" i="6" s="1"/>
  <c r="Y118" i="6"/>
  <c r="BH241" i="6"/>
  <c r="BJ241" i="6" s="1"/>
  <c r="BM241" i="6" s="1"/>
  <c r="BD127" i="6"/>
  <c r="BE127" i="6" s="1"/>
  <c r="Z109" i="6"/>
  <c r="BD102" i="6"/>
  <c r="BF102" i="6" s="1"/>
  <c r="AB233" i="6"/>
  <c r="AC233" i="6" s="1"/>
  <c r="AB223" i="6"/>
  <c r="AF223" i="6" s="1"/>
  <c r="AG223" i="6" s="1"/>
  <c r="Y241" i="6"/>
  <c r="BD264" i="6"/>
  <c r="BF264" i="6" s="1"/>
  <c r="BD111" i="6"/>
  <c r="BF111" i="6" s="1"/>
  <c r="Y106" i="6"/>
  <c r="BD150" i="6"/>
  <c r="BH150" i="6" s="1"/>
  <c r="AB214" i="6"/>
  <c r="AD214" i="6" s="1"/>
  <c r="AB135" i="6"/>
  <c r="AD135" i="6" s="1"/>
  <c r="Y70" i="6"/>
  <c r="Y125" i="6"/>
  <c r="BD129" i="6"/>
  <c r="BF129" i="6" s="1"/>
  <c r="AF126" i="6"/>
  <c r="AG126" i="6" s="1"/>
  <c r="Z191" i="6"/>
  <c r="AF75" i="6"/>
  <c r="AG75" i="6" s="1"/>
  <c r="AB249" i="6"/>
  <c r="AD249" i="6" s="1"/>
  <c r="AB151" i="6"/>
  <c r="AF151" i="6" s="1"/>
  <c r="BD176" i="6"/>
  <c r="BF176" i="6" s="1"/>
  <c r="Z66" i="6"/>
  <c r="BD181" i="6"/>
  <c r="BH181" i="6" s="1"/>
  <c r="BI181" i="6" s="1"/>
  <c r="BL181" i="6" s="1"/>
  <c r="BD132" i="6"/>
  <c r="BF132" i="6" s="1"/>
  <c r="Z248" i="6"/>
  <c r="AF67" i="6"/>
  <c r="AG67" i="6" s="1"/>
  <c r="Z189" i="6"/>
  <c r="Y226" i="6"/>
  <c r="Y67" i="6"/>
  <c r="Z72" i="6"/>
  <c r="Z236" i="6"/>
  <c r="Z80" i="6"/>
  <c r="BH252" i="6"/>
  <c r="BI252" i="6" s="1"/>
  <c r="BL252" i="6" s="1"/>
  <c r="Y87" i="6"/>
  <c r="AB64" i="6"/>
  <c r="AF64" i="6" s="1"/>
  <c r="AG64" i="6" s="1"/>
  <c r="BH72" i="6"/>
  <c r="BI72" i="6" s="1"/>
  <c r="BL72" i="6" s="1"/>
  <c r="BD140" i="6"/>
  <c r="BF140" i="6" s="1"/>
  <c r="BH87" i="6"/>
  <c r="BI87" i="6" s="1"/>
  <c r="BL87" i="6" s="1"/>
  <c r="BD137" i="6"/>
  <c r="BE137" i="6" s="1"/>
  <c r="Y224" i="6"/>
  <c r="Y252" i="6"/>
  <c r="BD82" i="6"/>
  <c r="BH82" i="6" s="1"/>
  <c r="BI82" i="6" s="1"/>
  <c r="BL82" i="6" s="1"/>
  <c r="AB153" i="6"/>
  <c r="AF153" i="6" s="1"/>
  <c r="AH153" i="6" s="1"/>
  <c r="Y83" i="6"/>
  <c r="AB205" i="6"/>
  <c r="AC205" i="6" s="1"/>
  <c r="BH80" i="6"/>
  <c r="BI80" i="6" s="1"/>
  <c r="BL80" i="6" s="1"/>
  <c r="AB198" i="6"/>
  <c r="AF198" i="6" s="1"/>
  <c r="Z76" i="6"/>
  <c r="BD260" i="6"/>
  <c r="BH260" i="6" s="1"/>
  <c r="BI260" i="6" s="1"/>
  <c r="BL260" i="6" s="1"/>
  <c r="BH76" i="6"/>
  <c r="BI76" i="6" s="1"/>
  <c r="BL76" i="6" s="1"/>
  <c r="Z178" i="6"/>
  <c r="Y86" i="6"/>
  <c r="Y136" i="6"/>
  <c r="AF76" i="6"/>
  <c r="AH76" i="6" s="1"/>
  <c r="BH236" i="6"/>
  <c r="BJ236" i="6" s="1"/>
  <c r="BM236" i="6" s="1"/>
  <c r="AF87" i="6"/>
  <c r="AH87" i="6" s="1"/>
  <c r="AF178" i="6"/>
  <c r="AG178" i="6" s="1"/>
  <c r="AB85" i="6"/>
  <c r="AF85" i="6" s="1"/>
  <c r="Y145" i="6"/>
  <c r="AB202" i="6"/>
  <c r="AD202" i="6" s="1"/>
  <c r="AB100" i="6"/>
  <c r="AF100" i="6" s="1"/>
  <c r="AG100" i="6" s="1"/>
  <c r="BD143" i="6"/>
  <c r="BF143" i="6" s="1"/>
  <c r="Z126" i="6"/>
  <c r="AB89" i="6"/>
  <c r="AD89" i="6" s="1"/>
  <c r="Y81" i="6"/>
  <c r="Y99" i="6"/>
  <c r="BD156" i="6"/>
  <c r="BH156" i="6" s="1"/>
  <c r="BI156" i="6" s="1"/>
  <c r="BL156" i="6" s="1"/>
  <c r="BH167" i="6"/>
  <c r="BJ167" i="6" s="1"/>
  <c r="BM167" i="6" s="1"/>
  <c r="BD149" i="6"/>
  <c r="BH149" i="6" s="1"/>
  <c r="BJ149" i="6" s="1"/>
  <c r="BM149" i="6" s="1"/>
  <c r="BD240" i="6"/>
  <c r="BE240" i="6" s="1"/>
  <c r="Y262" i="6"/>
  <c r="Z95" i="6"/>
  <c r="AB65" i="6"/>
  <c r="AC65" i="6" s="1"/>
  <c r="AB193" i="6"/>
  <c r="AD193" i="6" s="1"/>
  <c r="BH99" i="6"/>
  <c r="BI99" i="6" s="1"/>
  <c r="BL99" i="6" s="1"/>
  <c r="BD209" i="6"/>
  <c r="BH209" i="6" s="1"/>
  <c r="BJ209" i="6" s="1"/>
  <c r="BM209" i="6" s="1"/>
  <c r="Y75" i="6"/>
  <c r="Y157" i="6"/>
  <c r="BH84" i="6"/>
  <c r="BI84" i="6" s="1"/>
  <c r="BL84" i="6" s="1"/>
  <c r="Z114" i="6"/>
  <c r="Z152" i="6"/>
  <c r="Z101" i="6"/>
  <c r="Z206" i="6"/>
  <c r="Y96" i="6"/>
  <c r="AB247" i="6"/>
  <c r="AD247" i="6" s="1"/>
  <c r="Y258" i="6"/>
  <c r="Y144" i="6"/>
  <c r="Y84" i="6"/>
  <c r="Z211" i="6"/>
  <c r="BH211" i="6"/>
  <c r="BI211" i="6" s="1"/>
  <c r="BL211" i="6" s="1"/>
  <c r="BH219" i="6"/>
  <c r="BJ219" i="6" s="1"/>
  <c r="BM219" i="6" s="1"/>
  <c r="BH101" i="6"/>
  <c r="BJ101" i="6" s="1"/>
  <c r="BM101" i="6" s="1"/>
  <c r="BD105" i="6"/>
  <c r="BF105" i="6" s="1"/>
  <c r="Y160" i="6"/>
  <c r="Z183" i="6"/>
  <c r="AB256" i="6"/>
  <c r="AF256" i="6" s="1"/>
  <c r="AH256" i="6" s="1"/>
  <c r="BD255" i="6"/>
  <c r="BE255" i="6" s="1"/>
  <c r="AF164" i="6"/>
  <c r="AH164" i="6" s="1"/>
  <c r="Z167" i="6"/>
  <c r="Z219" i="6"/>
  <c r="Y239" i="6"/>
  <c r="Z203" i="6"/>
  <c r="Z215" i="6"/>
  <c r="AF203" i="6"/>
  <c r="AH203" i="6" s="1"/>
  <c r="BD197" i="6"/>
  <c r="BH197" i="6" s="1"/>
  <c r="BI197" i="6" s="1"/>
  <c r="BL197" i="6" s="1"/>
  <c r="Y263" i="6"/>
  <c r="BD230" i="6"/>
  <c r="BH230" i="6" s="1"/>
  <c r="BI230" i="6" s="1"/>
  <c r="BL230" i="6" s="1"/>
  <c r="BD221" i="6"/>
  <c r="BE221" i="6" s="1"/>
  <c r="Y190" i="6"/>
  <c r="Y164" i="6"/>
  <c r="Z237" i="6"/>
  <c r="Y194" i="6"/>
  <c r="AB90" i="6"/>
  <c r="AD90" i="6" s="1"/>
  <c r="AB200" i="6"/>
  <c r="AF200" i="6" s="1"/>
  <c r="AG200" i="6" s="1"/>
  <c r="BH152" i="6"/>
  <c r="BI152" i="6" s="1"/>
  <c r="BL152" i="6" s="1"/>
  <c r="BH239" i="6"/>
  <c r="BJ239" i="6" s="1"/>
  <c r="BM239" i="6" s="1"/>
  <c r="BH126" i="6"/>
  <c r="BJ126" i="6" s="1"/>
  <c r="BM126" i="6" s="1"/>
  <c r="AF109" i="6"/>
  <c r="AG109" i="6" s="1"/>
  <c r="BH144" i="6"/>
  <c r="BI144" i="6" s="1"/>
  <c r="BL144" i="6" s="1"/>
  <c r="BH226" i="6"/>
  <c r="BI226" i="6" s="1"/>
  <c r="BL226" i="6" s="1"/>
  <c r="AF241" i="6"/>
  <c r="AH241" i="6" s="1"/>
  <c r="BH203" i="6"/>
  <c r="BI203" i="6" s="1"/>
  <c r="BL203" i="6" s="1"/>
  <c r="AF86" i="6"/>
  <c r="AH86" i="6" s="1"/>
  <c r="AF99" i="6"/>
  <c r="AG99" i="6" s="1"/>
  <c r="AF136" i="6"/>
  <c r="AG136" i="6" s="1"/>
  <c r="BH263" i="6"/>
  <c r="BI263" i="6" s="1"/>
  <c r="BL263" i="6" s="1"/>
  <c r="AF237" i="6"/>
  <c r="AG237" i="6" s="1"/>
  <c r="AF114" i="6"/>
  <c r="AH114" i="6" s="1"/>
  <c r="BH88" i="6"/>
  <c r="BI88" i="6" s="1"/>
  <c r="BL88" i="6" s="1"/>
  <c r="AF72" i="6"/>
  <c r="AG72" i="6" s="1"/>
  <c r="Z88" i="6"/>
  <c r="AF262" i="6"/>
  <c r="AG262" i="6" s="1"/>
  <c r="AF84" i="6"/>
  <c r="AH84" i="6" s="1"/>
  <c r="BJ96" i="6"/>
  <c r="BM96" i="6" s="1"/>
  <c r="BI96" i="6"/>
  <c r="BL96" i="6" s="1"/>
  <c r="Y74" i="6"/>
  <c r="AF74" i="6"/>
  <c r="BH74" i="6"/>
  <c r="Z74" i="6"/>
  <c r="BE158" i="6"/>
  <c r="BF158" i="6"/>
  <c r="AD66" i="6"/>
  <c r="AC66" i="6"/>
  <c r="BH106" i="6"/>
  <c r="BE106" i="6"/>
  <c r="BF106" i="6"/>
  <c r="AF66" i="6"/>
  <c r="BH172" i="6"/>
  <c r="AF172" i="6"/>
  <c r="Z172" i="6"/>
  <c r="Y172" i="6"/>
  <c r="Y94" i="6"/>
  <c r="Z94" i="6"/>
  <c r="BH94" i="6"/>
  <c r="AF94" i="6"/>
  <c r="BD257" i="6"/>
  <c r="AB257" i="6"/>
  <c r="BF258" i="6"/>
  <c r="BE258" i="6"/>
  <c r="BF180" i="6"/>
  <c r="BE180" i="6"/>
  <c r="BE194" i="6"/>
  <c r="BF194" i="6"/>
  <c r="AC252" i="6"/>
  <c r="AD252" i="6"/>
  <c r="AD118" i="6"/>
  <c r="AC118" i="6"/>
  <c r="BH81" i="6"/>
  <c r="BF81" i="6"/>
  <c r="BE81" i="6"/>
  <c r="BD187" i="6"/>
  <c r="AB187" i="6"/>
  <c r="Z159" i="6"/>
  <c r="Y159" i="6"/>
  <c r="AF159" i="6"/>
  <c r="BH159" i="6"/>
  <c r="AD250" i="6"/>
  <c r="AC250" i="6"/>
  <c r="AC175" i="6"/>
  <c r="AD175" i="6"/>
  <c r="AC116" i="6"/>
  <c r="AD116" i="6"/>
  <c r="AC97" i="6"/>
  <c r="AD97" i="6"/>
  <c r="AD79" i="6"/>
  <c r="AC79" i="6"/>
  <c r="AD128" i="6"/>
  <c r="AC128" i="6"/>
  <c r="AC213" i="6"/>
  <c r="AD213" i="6"/>
  <c r="AC201" i="6"/>
  <c r="AD201" i="6"/>
  <c r="AC189" i="6"/>
  <c r="AD189" i="6"/>
  <c r="BH258" i="6"/>
  <c r="AF189" i="6"/>
  <c r="BD139" i="6"/>
  <c r="AB139" i="6"/>
  <c r="Y154" i="6"/>
  <c r="Z154" i="6"/>
  <c r="BH154" i="6"/>
  <c r="AF154" i="6"/>
  <c r="AC112" i="6"/>
  <c r="AD112" i="6"/>
  <c r="BF238" i="6"/>
  <c r="BE238" i="6"/>
  <c r="BF253" i="6"/>
  <c r="BE253" i="6"/>
  <c r="BH163" i="6"/>
  <c r="BE163" i="6"/>
  <c r="BF163" i="6"/>
  <c r="AB131" i="6"/>
  <c r="BD131" i="6"/>
  <c r="AB188" i="6"/>
  <c r="BD188" i="6"/>
  <c r="Z113" i="6"/>
  <c r="Y113" i="6"/>
  <c r="BH113" i="6"/>
  <c r="AF113" i="6"/>
  <c r="Z142" i="6"/>
  <c r="Y142" i="6"/>
  <c r="Y246" i="6"/>
  <c r="Z246" i="6"/>
  <c r="Y117" i="6"/>
  <c r="Z117" i="6"/>
  <c r="BH117" i="6"/>
  <c r="BD220" i="6"/>
  <c r="AB220" i="6"/>
  <c r="AB123" i="6"/>
  <c r="BD123" i="6"/>
  <c r="Z148" i="6"/>
  <c r="BH148" i="6"/>
  <c r="AF148" i="6"/>
  <c r="Y148" i="6"/>
  <c r="BH91" i="6"/>
  <c r="Z91" i="6"/>
  <c r="AF91" i="6"/>
  <c r="Y91" i="6"/>
  <c r="BF262" i="6"/>
  <c r="BE262" i="6"/>
  <c r="BE206" i="6"/>
  <c r="BF206" i="6"/>
  <c r="BE136" i="6"/>
  <c r="BF136" i="6"/>
  <c r="BF242" i="6"/>
  <c r="BE242" i="6"/>
  <c r="BF215" i="6"/>
  <c r="BE215" i="6"/>
  <c r="AD130" i="6"/>
  <c r="AC130" i="6"/>
  <c r="AF145" i="6"/>
  <c r="AD145" i="6"/>
  <c r="AC145" i="6"/>
  <c r="BH204" i="6"/>
  <c r="BF204" i="6"/>
  <c r="BE204" i="6"/>
  <c r="AD67" i="6"/>
  <c r="AC67" i="6"/>
  <c r="Y119" i="6"/>
  <c r="Z119" i="6"/>
  <c r="AC182" i="6"/>
  <c r="AD182" i="6"/>
  <c r="BD195" i="6"/>
  <c r="AB195" i="6"/>
  <c r="BH125" i="6"/>
  <c r="BE125" i="6"/>
  <c r="BF125" i="6"/>
  <c r="AB199" i="6"/>
  <c r="BD199" i="6"/>
  <c r="AF191" i="6"/>
  <c r="AD191" i="6"/>
  <c r="AC191" i="6"/>
  <c r="BD217" i="6"/>
  <c r="AB217" i="6"/>
  <c r="AD134" i="6"/>
  <c r="AC134" i="6"/>
  <c r="BE74" i="6"/>
  <c r="BF74" i="6"/>
  <c r="BF76" i="6"/>
  <c r="BE76" i="6"/>
  <c r="AD113" i="6"/>
  <c r="AC113" i="6"/>
  <c r="AC226" i="6"/>
  <c r="AD226" i="6"/>
  <c r="BH245" i="6"/>
  <c r="BE245" i="6"/>
  <c r="BF245" i="6"/>
  <c r="AF155" i="6"/>
  <c r="AD155" i="6"/>
  <c r="AC155" i="6"/>
  <c r="AF259" i="6"/>
  <c r="AD259" i="6"/>
  <c r="AC259" i="6"/>
  <c r="AF78" i="6"/>
  <c r="AD78" i="6"/>
  <c r="AC78" i="6"/>
  <c r="AC196" i="6"/>
  <c r="AD196" i="6"/>
  <c r="AC75" i="6"/>
  <c r="AD75" i="6"/>
  <c r="BH147" i="6"/>
  <c r="BE147" i="6"/>
  <c r="BF147" i="6"/>
  <c r="AF68" i="6"/>
  <c r="AD68" i="6"/>
  <c r="AC68" i="6"/>
  <c r="AC83" i="6"/>
  <c r="AD83" i="6"/>
  <c r="BE237" i="6"/>
  <c r="BF237" i="6"/>
  <c r="BE219" i="6"/>
  <c r="BF219" i="6"/>
  <c r="BF114" i="6"/>
  <c r="BE114" i="6"/>
  <c r="AF236" i="6"/>
  <c r="AD236" i="6"/>
  <c r="AC236" i="6"/>
  <c r="BF101" i="6"/>
  <c r="BE101" i="6"/>
  <c r="BE178" i="6"/>
  <c r="BF178" i="6"/>
  <c r="BF164" i="6"/>
  <c r="BE164" i="6"/>
  <c r="AC203" i="6"/>
  <c r="AD203" i="6"/>
  <c r="AC95" i="6"/>
  <c r="AD95" i="6"/>
  <c r="AF121" i="6"/>
  <c r="AC121" i="6"/>
  <c r="AD121" i="6"/>
  <c r="BF157" i="6"/>
  <c r="BE157" i="6"/>
  <c r="BE168" i="6"/>
  <c r="BF168" i="6"/>
  <c r="Y134" i="6"/>
  <c r="Z134" i="6"/>
  <c r="AF134" i="6"/>
  <c r="BH134" i="6"/>
  <c r="AB210" i="6"/>
  <c r="BD210" i="6"/>
  <c r="BD192" i="6"/>
  <c r="AB192" i="6"/>
  <c r="AD258" i="6"/>
  <c r="AC258" i="6"/>
  <c r="AD180" i="6"/>
  <c r="AC180" i="6"/>
  <c r="AC194" i="6"/>
  <c r="AD194" i="6"/>
  <c r="BE252" i="6"/>
  <c r="BF252" i="6"/>
  <c r="BF118" i="6"/>
  <c r="BE118" i="6"/>
  <c r="BH118" i="6"/>
  <c r="BH248" i="6"/>
  <c r="BE248" i="6"/>
  <c r="BF248" i="6"/>
  <c r="AF213" i="6"/>
  <c r="BH213" i="6"/>
  <c r="Z213" i="6"/>
  <c r="Y213" i="6"/>
  <c r="BD229" i="6"/>
  <c r="AB229" i="6"/>
  <c r="BH178" i="6"/>
  <c r="AB92" i="6"/>
  <c r="BD92" i="6"/>
  <c r="BE159" i="6"/>
  <c r="BF159" i="6"/>
  <c r="BF172" i="6"/>
  <c r="BE172" i="6"/>
  <c r="BF107" i="6"/>
  <c r="BE107" i="6"/>
  <c r="AC185" i="6"/>
  <c r="AD185" i="6"/>
  <c r="BE99" i="6"/>
  <c r="BF99" i="6"/>
  <c r="BF108" i="6"/>
  <c r="BE108" i="6"/>
  <c r="BF174" i="6"/>
  <c r="BE174" i="6"/>
  <c r="AC94" i="6"/>
  <c r="AD94" i="6"/>
  <c r="BH70" i="6"/>
  <c r="BF70" i="6"/>
  <c r="BE70" i="6"/>
  <c r="Y231" i="6"/>
  <c r="Z231" i="6"/>
  <c r="Y121" i="6"/>
  <c r="Z121" i="6"/>
  <c r="BD218" i="6"/>
  <c r="AB218" i="6"/>
  <c r="AD227" i="6"/>
  <c r="AC227" i="6"/>
  <c r="BF104" i="6"/>
  <c r="BE104" i="6"/>
  <c r="BF234" i="6"/>
  <c r="BE234" i="6"/>
  <c r="BH157" i="6"/>
  <c r="Z259" i="6"/>
  <c r="Y259" i="6"/>
  <c r="Z201" i="6"/>
  <c r="BH201" i="6"/>
  <c r="Y201" i="6"/>
  <c r="AF201" i="6"/>
  <c r="BD244" i="6"/>
  <c r="AB244" i="6"/>
  <c r="BH158" i="6"/>
  <c r="Z158" i="6"/>
  <c r="Y158" i="6"/>
  <c r="AF158" i="6"/>
  <c r="BD77" i="6"/>
  <c r="AB77" i="6"/>
  <c r="Y245" i="6"/>
  <c r="Z245" i="6"/>
  <c r="AF245" i="6"/>
  <c r="AB115" i="6"/>
  <c r="BD115" i="6"/>
  <c r="BD166" i="6"/>
  <c r="AB166" i="6"/>
  <c r="BD225" i="6"/>
  <c r="AB225" i="6"/>
  <c r="AB69" i="6"/>
  <c r="BD69" i="6"/>
  <c r="AD262" i="6"/>
  <c r="AC262" i="6"/>
  <c r="AC206" i="6"/>
  <c r="AD206" i="6"/>
  <c r="AD136" i="6"/>
  <c r="AC136" i="6"/>
  <c r="AD242" i="6"/>
  <c r="AC242" i="6"/>
  <c r="AD215" i="6"/>
  <c r="AC215" i="6"/>
  <c r="BF130" i="6"/>
  <c r="BE130" i="6"/>
  <c r="BH145" i="6"/>
  <c r="BE145" i="6"/>
  <c r="BF145" i="6"/>
  <c r="AC204" i="6"/>
  <c r="AD204" i="6"/>
  <c r="BH67" i="6"/>
  <c r="BE67" i="6"/>
  <c r="BF67" i="6"/>
  <c r="BF182" i="6"/>
  <c r="BE182" i="6"/>
  <c r="BF84" i="6"/>
  <c r="BE84" i="6"/>
  <c r="Y79" i="6"/>
  <c r="AF79" i="6"/>
  <c r="BH79" i="6"/>
  <c r="Z79" i="6"/>
  <c r="AB222" i="6"/>
  <c r="BD222" i="6"/>
  <c r="AG219" i="6"/>
  <c r="AH219" i="6"/>
  <c r="AF226" i="6"/>
  <c r="Z168" i="6"/>
  <c r="Y168" i="6"/>
  <c r="BH168" i="6"/>
  <c r="AF194" i="6"/>
  <c r="Z110" i="6"/>
  <c r="Y110" i="6"/>
  <c r="BD232" i="6"/>
  <c r="AB232" i="6"/>
  <c r="BD173" i="6"/>
  <c r="AB173" i="6"/>
  <c r="BF134" i="6"/>
  <c r="BE134" i="6"/>
  <c r="AC74" i="6"/>
  <c r="AD74" i="6"/>
  <c r="AF215" i="6"/>
  <c r="AC76" i="6"/>
  <c r="AD76" i="6"/>
  <c r="BF113" i="6"/>
  <c r="BE113" i="6"/>
  <c r="BF226" i="6"/>
  <c r="BE226" i="6"/>
  <c r="BE88" i="6"/>
  <c r="BF88" i="6"/>
  <c r="AF152" i="6"/>
  <c r="AC152" i="6"/>
  <c r="AD152" i="6"/>
  <c r="BE211" i="6"/>
  <c r="BF211" i="6"/>
  <c r="BF155" i="6"/>
  <c r="BE155" i="6"/>
  <c r="BH259" i="6"/>
  <c r="BE259" i="6"/>
  <c r="BF259" i="6"/>
  <c r="BH78" i="6"/>
  <c r="BE78" i="6"/>
  <c r="BF78" i="6"/>
  <c r="BF80" i="6"/>
  <c r="BE80" i="6"/>
  <c r="AF110" i="6"/>
  <c r="AC110" i="6"/>
  <c r="AD110" i="6"/>
  <c r="AC237" i="6"/>
  <c r="AD237" i="6"/>
  <c r="AC219" i="6"/>
  <c r="AD219" i="6"/>
  <c r="AD114" i="6"/>
  <c r="AC114" i="6"/>
  <c r="BF236" i="6"/>
  <c r="BE236" i="6"/>
  <c r="BE87" i="6"/>
  <c r="BF87" i="6"/>
  <c r="AF101" i="6"/>
  <c r="AC101" i="6"/>
  <c r="AD101" i="6"/>
  <c r="AF183" i="6"/>
  <c r="AC183" i="6"/>
  <c r="AD183" i="6"/>
  <c r="AD178" i="6"/>
  <c r="AC178" i="6"/>
  <c r="AC164" i="6"/>
  <c r="AD164" i="6"/>
  <c r="BF203" i="6"/>
  <c r="BE203" i="6"/>
  <c r="BH95" i="6"/>
  <c r="BE95" i="6"/>
  <c r="BF95" i="6"/>
  <c r="BH121" i="6"/>
  <c r="BF121" i="6"/>
  <c r="BE121" i="6"/>
  <c r="AF157" i="6"/>
  <c r="AD157" i="6"/>
  <c r="AC157" i="6"/>
  <c r="AF168" i="6"/>
  <c r="AD168" i="6"/>
  <c r="AC168" i="6"/>
  <c r="AF119" i="6"/>
  <c r="AC119" i="6"/>
  <c r="AD119" i="6"/>
  <c r="Y261" i="6"/>
  <c r="Z261" i="6"/>
  <c r="AF261" i="6"/>
  <c r="BH261" i="6"/>
  <c r="BD103" i="6"/>
  <c r="AB103" i="6"/>
  <c r="BE148" i="6"/>
  <c r="BF148" i="6"/>
  <c r="AC261" i="6"/>
  <c r="AD261" i="6"/>
  <c r="AD167" i="6"/>
  <c r="AC167" i="6"/>
  <c r="AF234" i="6"/>
  <c r="BH234" i="6"/>
  <c r="Y234" i="6"/>
  <c r="Z234" i="6"/>
  <c r="AF248" i="6"/>
  <c r="AD248" i="6"/>
  <c r="AC248" i="6"/>
  <c r="Z97" i="6"/>
  <c r="BH97" i="6"/>
  <c r="AF97" i="6"/>
  <c r="Y97" i="6"/>
  <c r="AD159" i="6"/>
  <c r="AC159" i="6"/>
  <c r="AD172" i="6"/>
  <c r="AC172" i="6"/>
  <c r="AC107" i="6"/>
  <c r="AD107" i="6"/>
  <c r="BE185" i="6"/>
  <c r="BF185" i="6"/>
  <c r="AD99" i="6"/>
  <c r="AC99" i="6"/>
  <c r="AC108" i="6"/>
  <c r="AD108" i="6"/>
  <c r="AC174" i="6"/>
  <c r="AD174" i="6"/>
  <c r="BE94" i="6"/>
  <c r="BF94" i="6"/>
  <c r="AD70" i="6"/>
  <c r="AC70" i="6"/>
  <c r="BH112" i="6"/>
  <c r="Z112" i="6"/>
  <c r="Y112" i="6"/>
  <c r="AF112" i="6"/>
  <c r="Z253" i="6"/>
  <c r="AF253" i="6"/>
  <c r="BH253" i="6"/>
  <c r="Y253" i="6"/>
  <c r="BD165" i="6"/>
  <c r="AB165" i="6"/>
  <c r="Z147" i="6"/>
  <c r="Y147" i="6"/>
  <c r="AF147" i="6"/>
  <c r="BF227" i="6"/>
  <c r="BE227" i="6"/>
  <c r="AC104" i="6"/>
  <c r="AD104" i="6"/>
  <c r="AD234" i="6"/>
  <c r="AC234" i="6"/>
  <c r="Y155" i="6"/>
  <c r="Z155" i="6"/>
  <c r="BH155" i="6"/>
  <c r="AB169" i="6"/>
  <c r="BD169" i="6"/>
  <c r="Y207" i="6"/>
  <c r="AF207" i="6"/>
  <c r="Z207" i="6"/>
  <c r="BH207" i="6"/>
  <c r="BH104" i="6"/>
  <c r="Y104" i="6"/>
  <c r="Z104" i="6"/>
  <c r="AF104" i="6"/>
  <c r="Z251" i="6"/>
  <c r="BH251" i="6"/>
  <c r="Y251" i="6"/>
  <c r="AF251" i="6"/>
  <c r="BD161" i="6"/>
  <c r="AB161" i="6"/>
  <c r="Y130" i="6"/>
  <c r="AF130" i="6"/>
  <c r="BH130" i="6"/>
  <c r="Z130" i="6"/>
  <c r="BD177" i="6"/>
  <c r="AB177" i="6"/>
  <c r="BD243" i="6"/>
  <c r="AB243" i="6"/>
  <c r="Z228" i="6"/>
  <c r="Y228" i="6"/>
  <c r="BH228" i="6"/>
  <c r="BF207" i="6"/>
  <c r="BE207" i="6"/>
  <c r="BE72" i="6"/>
  <c r="BF72" i="6"/>
  <c r="BE91" i="6"/>
  <c r="BF91" i="6"/>
  <c r="AC126" i="6"/>
  <c r="AD126" i="6"/>
  <c r="BF109" i="6"/>
  <c r="BE109" i="6"/>
  <c r="Z78" i="6"/>
  <c r="Y78" i="6"/>
  <c r="AB254" i="6"/>
  <c r="BD254" i="6"/>
  <c r="AF238" i="6"/>
  <c r="Y238" i="6"/>
  <c r="BH238" i="6"/>
  <c r="Z238" i="6"/>
  <c r="AC84" i="6"/>
  <c r="AD84" i="6"/>
  <c r="Y107" i="6"/>
  <c r="Z107" i="6"/>
  <c r="AF107" i="6"/>
  <c r="BH107" i="6"/>
  <c r="AB186" i="6"/>
  <c r="BD186" i="6"/>
  <c r="AH83" i="6"/>
  <c r="AG83" i="6"/>
  <c r="BH194" i="6"/>
  <c r="AB138" i="6"/>
  <c r="BD138" i="6"/>
  <c r="BH206" i="6"/>
  <c r="BF251" i="6"/>
  <c r="BE251" i="6"/>
  <c r="BH215" i="6"/>
  <c r="AF70" i="6"/>
  <c r="AF142" i="6"/>
  <c r="AD142" i="6"/>
  <c r="AC142" i="6"/>
  <c r="BH170" i="6"/>
  <c r="BF170" i="6"/>
  <c r="BE170" i="6"/>
  <c r="AF144" i="6"/>
  <c r="AD144" i="6"/>
  <c r="AC144" i="6"/>
  <c r="AC263" i="6"/>
  <c r="AD263" i="6"/>
  <c r="AF88" i="6"/>
  <c r="AC88" i="6"/>
  <c r="AD88" i="6"/>
  <c r="BE152" i="6"/>
  <c r="BF152" i="6"/>
  <c r="BE228" i="6"/>
  <c r="BF228" i="6"/>
  <c r="AF211" i="6"/>
  <c r="AD211" i="6"/>
  <c r="AC211" i="6"/>
  <c r="AD93" i="6"/>
  <c r="AC93" i="6"/>
  <c r="BH231" i="6"/>
  <c r="BF231" i="6"/>
  <c r="BE231" i="6"/>
  <c r="AC80" i="6"/>
  <c r="AD80" i="6"/>
  <c r="BH110" i="6"/>
  <c r="BF110" i="6"/>
  <c r="BE110" i="6"/>
  <c r="BE241" i="6"/>
  <c r="BF241" i="6"/>
  <c r="BE96" i="6"/>
  <c r="BF96" i="6"/>
  <c r="AF212" i="6"/>
  <c r="AC212" i="6"/>
  <c r="AD212" i="6"/>
  <c r="AC87" i="6"/>
  <c r="AD87" i="6"/>
  <c r="AF246" i="6"/>
  <c r="AD246" i="6"/>
  <c r="AC246" i="6"/>
  <c r="BH183" i="6"/>
  <c r="BE183" i="6"/>
  <c r="BF183" i="6"/>
  <c r="BF239" i="6"/>
  <c r="BE239" i="6"/>
  <c r="BH224" i="6"/>
  <c r="BF224" i="6"/>
  <c r="BE224" i="6"/>
  <c r="BH190" i="6"/>
  <c r="BE190" i="6"/>
  <c r="BF190" i="6"/>
  <c r="AC160" i="6"/>
  <c r="AD160" i="6"/>
  <c r="BF86" i="6"/>
  <c r="BE86" i="6"/>
  <c r="BE154" i="6"/>
  <c r="BF154" i="6"/>
  <c r="BH119" i="6"/>
  <c r="BF119" i="6"/>
  <c r="BE119" i="6"/>
  <c r="BF117" i="6"/>
  <c r="BE117" i="6"/>
  <c r="AB71" i="6"/>
  <c r="BD71" i="6"/>
  <c r="AB171" i="6"/>
  <c r="BD171" i="6"/>
  <c r="AF175" i="6"/>
  <c r="BH175" i="6"/>
  <c r="Y175" i="6"/>
  <c r="Z175" i="6"/>
  <c r="AD148" i="6"/>
  <c r="AC148" i="6"/>
  <c r="BE261" i="6"/>
  <c r="BF261" i="6"/>
  <c r="AC158" i="6"/>
  <c r="AD158" i="6"/>
  <c r="BE167" i="6"/>
  <c r="BF167" i="6"/>
  <c r="BE66" i="6"/>
  <c r="BF66" i="6"/>
  <c r="AC106" i="6"/>
  <c r="AD106" i="6"/>
  <c r="AF118" i="6"/>
  <c r="BH66" i="6"/>
  <c r="AF81" i="6"/>
  <c r="AC81" i="6"/>
  <c r="AD81" i="6"/>
  <c r="AF250" i="6"/>
  <c r="BH250" i="6"/>
  <c r="Y250" i="6"/>
  <c r="Z250" i="6"/>
  <c r="AF182" i="6"/>
  <c r="AF95" i="6"/>
  <c r="BH109" i="6"/>
  <c r="BF250" i="6"/>
  <c r="BE250" i="6"/>
  <c r="BF175" i="6"/>
  <c r="BE175" i="6"/>
  <c r="BF116" i="6"/>
  <c r="BE116" i="6"/>
  <c r="BF97" i="6"/>
  <c r="BE97" i="6"/>
  <c r="BF79" i="6"/>
  <c r="BE79" i="6"/>
  <c r="BF128" i="6"/>
  <c r="BE128" i="6"/>
  <c r="BF213" i="6"/>
  <c r="BE213" i="6"/>
  <c r="BF201" i="6"/>
  <c r="BE201" i="6"/>
  <c r="BF189" i="6"/>
  <c r="BE189" i="6"/>
  <c r="AF258" i="6"/>
  <c r="BH189" i="6"/>
  <c r="AF227" i="6"/>
  <c r="Y227" i="6"/>
  <c r="Z227" i="6"/>
  <c r="BH227" i="6"/>
  <c r="BH86" i="6"/>
  <c r="Z196" i="6"/>
  <c r="Y196" i="6"/>
  <c r="AF196" i="6"/>
  <c r="AF252" i="6"/>
  <c r="Y93" i="6"/>
  <c r="Z93" i="6"/>
  <c r="AF93" i="6"/>
  <c r="BH164" i="6"/>
  <c r="BF112" i="6"/>
  <c r="BE112" i="6"/>
  <c r="AC238" i="6"/>
  <c r="AD238" i="6"/>
  <c r="AC253" i="6"/>
  <c r="AD253" i="6"/>
  <c r="AF106" i="6"/>
  <c r="BH180" i="6"/>
  <c r="AF163" i="6"/>
  <c r="AC163" i="6"/>
  <c r="AD163" i="6"/>
  <c r="BH185" i="6"/>
  <c r="Y185" i="6"/>
  <c r="Z185" i="6"/>
  <c r="AF185" i="6"/>
  <c r="BH108" i="6"/>
  <c r="Z108" i="6"/>
  <c r="Y108" i="6"/>
  <c r="AF108" i="6"/>
  <c r="BD179" i="6"/>
  <c r="AB179" i="6"/>
  <c r="BD141" i="6"/>
  <c r="AB141" i="6"/>
  <c r="Z170" i="6"/>
  <c r="Y170" i="6"/>
  <c r="AF170" i="6"/>
  <c r="BD73" i="6"/>
  <c r="AB73" i="6"/>
  <c r="Y212" i="6"/>
  <c r="Z212" i="6"/>
  <c r="BH212" i="6"/>
  <c r="Y68" i="6"/>
  <c r="Z68" i="6"/>
  <c r="BH68" i="6"/>
  <c r="BH242" i="6"/>
  <c r="Z242" i="6"/>
  <c r="Y242" i="6"/>
  <c r="AF242" i="6"/>
  <c r="AB235" i="6"/>
  <c r="BD235" i="6"/>
  <c r="AD207" i="6"/>
  <c r="AC207" i="6"/>
  <c r="AD72" i="6"/>
  <c r="AC72" i="6"/>
  <c r="AC91" i="6"/>
  <c r="AD91" i="6"/>
  <c r="BF126" i="6"/>
  <c r="BE126" i="6"/>
  <c r="AD109" i="6"/>
  <c r="AC109" i="6"/>
  <c r="Y116" i="6"/>
  <c r="Z116" i="6"/>
  <c r="BH116" i="6"/>
  <c r="AF116" i="6"/>
  <c r="BD208" i="6"/>
  <c r="AB208" i="6"/>
  <c r="AF128" i="6"/>
  <c r="BH128" i="6"/>
  <c r="Y128" i="6"/>
  <c r="Z128" i="6"/>
  <c r="AF125" i="6"/>
  <c r="AD125" i="6"/>
  <c r="AC125" i="6"/>
  <c r="Z174" i="6"/>
  <c r="Y174" i="6"/>
  <c r="AF174" i="6"/>
  <c r="BH174" i="6"/>
  <c r="BH114" i="6"/>
  <c r="AF167" i="6"/>
  <c r="AF160" i="6"/>
  <c r="BH191" i="6"/>
  <c r="BF191" i="6"/>
  <c r="BE191" i="6"/>
  <c r="BH237" i="6"/>
  <c r="AF263" i="6"/>
  <c r="AB146" i="6"/>
  <c r="BD146" i="6"/>
  <c r="AF206" i="6"/>
  <c r="AD251" i="6"/>
  <c r="AC251" i="6"/>
  <c r="BH262" i="6"/>
  <c r="BH136" i="6"/>
  <c r="BH142" i="6"/>
  <c r="BE142" i="6"/>
  <c r="BF142" i="6"/>
  <c r="AC170" i="6"/>
  <c r="AD170" i="6"/>
  <c r="BE144" i="6"/>
  <c r="BF144" i="6"/>
  <c r="BE263" i="6"/>
  <c r="BF263" i="6"/>
  <c r="AD245" i="6"/>
  <c r="AC245" i="6"/>
  <c r="AF228" i="6"/>
  <c r="AC228" i="6"/>
  <c r="AD228" i="6"/>
  <c r="BH93" i="6"/>
  <c r="BE93" i="6"/>
  <c r="BF93" i="6"/>
  <c r="AF231" i="6"/>
  <c r="AD231" i="6"/>
  <c r="AC231" i="6"/>
  <c r="BH196" i="6"/>
  <c r="BF196" i="6"/>
  <c r="BE196" i="6"/>
  <c r="BH75" i="6"/>
  <c r="BE75" i="6"/>
  <c r="BF75" i="6"/>
  <c r="AC147" i="6"/>
  <c r="AD147" i="6"/>
  <c r="BE68" i="6"/>
  <c r="BF68" i="6"/>
  <c r="BH83" i="6"/>
  <c r="BE83" i="6"/>
  <c r="BF83" i="6"/>
  <c r="AC241" i="6"/>
  <c r="AD241" i="6"/>
  <c r="AF96" i="6"/>
  <c r="AC96" i="6"/>
  <c r="AD96" i="6"/>
  <c r="BF212" i="6"/>
  <c r="BE212" i="6"/>
  <c r="BH246" i="6"/>
  <c r="BE246" i="6"/>
  <c r="BF246" i="6"/>
  <c r="AF239" i="6"/>
  <c r="AC239" i="6"/>
  <c r="AD239" i="6"/>
  <c r="AD224" i="6"/>
  <c r="AC224" i="6"/>
  <c r="AF190" i="6"/>
  <c r="AC190" i="6"/>
  <c r="AD190" i="6"/>
  <c r="BH160" i="6"/>
  <c r="BE160" i="6"/>
  <c r="BF160" i="6"/>
  <c r="AC86" i="6"/>
  <c r="AD86" i="6"/>
  <c r="AC154" i="6"/>
  <c r="AD154" i="6"/>
  <c r="AF117" i="6"/>
  <c r="AC117" i="6"/>
  <c r="AD117" i="6"/>
  <c r="G133" i="2"/>
  <c r="P133" i="2"/>
  <c r="H133" i="2"/>
  <c r="O133" i="2"/>
  <c r="J133" i="2"/>
  <c r="N133" i="2"/>
  <c r="F133" i="2"/>
  <c r="A135" i="2"/>
  <c r="B134" i="2"/>
  <c r="CE223" i="6" l="1"/>
  <c r="CH223" i="6" s="1"/>
  <c r="AD230" i="6"/>
  <c r="AH162" i="6"/>
  <c r="AG224" i="6"/>
  <c r="AC181" i="6"/>
  <c r="AC240" i="6"/>
  <c r="AD127" i="6"/>
  <c r="BE247" i="6"/>
  <c r="AD132" i="6"/>
  <c r="AC260" i="6"/>
  <c r="BH162" i="6"/>
  <c r="BI162" i="6" s="1"/>
  <c r="BL162" i="6" s="1"/>
  <c r="BE214" i="6"/>
  <c r="AD197" i="6"/>
  <c r="BH223" i="6"/>
  <c r="BJ223" i="6" s="1"/>
  <c r="BM223" i="6" s="1"/>
  <c r="AC176" i="6"/>
  <c r="BF135" i="6"/>
  <c r="BE202" i="6"/>
  <c r="BH124" i="6"/>
  <c r="BI124" i="6" s="1"/>
  <c r="BL124" i="6" s="1"/>
  <c r="BF124" i="6"/>
  <c r="BE256" i="6"/>
  <c r="AD149" i="6"/>
  <c r="BJ202" i="6"/>
  <c r="BM202" i="6" s="1"/>
  <c r="BH233" i="6"/>
  <c r="BI233" i="6" s="1"/>
  <c r="BL233" i="6" s="1"/>
  <c r="BH249" i="6"/>
  <c r="BI249" i="6" s="1"/>
  <c r="BL249" i="6" s="1"/>
  <c r="AD156" i="6"/>
  <c r="BH214" i="6"/>
  <c r="BJ214" i="6" s="1"/>
  <c r="BM214" i="6" s="1"/>
  <c r="AD255" i="6"/>
  <c r="BE85" i="6"/>
  <c r="BE249" i="6"/>
  <c r="AD122" i="6"/>
  <c r="BE153" i="6"/>
  <c r="AC150" i="6"/>
  <c r="AC221" i="6"/>
  <c r="AC209" i="6"/>
  <c r="BH193" i="6"/>
  <c r="BI193" i="6" s="1"/>
  <c r="BL193" i="6" s="1"/>
  <c r="BH198" i="6"/>
  <c r="BJ198" i="6" s="1"/>
  <c r="BM198" i="6" s="1"/>
  <c r="BH133" i="6"/>
  <c r="BJ133" i="6" s="1"/>
  <c r="BM133" i="6" s="1"/>
  <c r="AG143" i="6"/>
  <c r="AD143" i="6"/>
  <c r="BF133" i="6"/>
  <c r="AH122" i="6"/>
  <c r="AC255" i="6"/>
  <c r="BH256" i="6"/>
  <c r="BI256" i="6" s="1"/>
  <c r="BL256" i="6" s="1"/>
  <c r="AC149" i="6"/>
  <c r="AC197" i="6"/>
  <c r="BE89" i="6"/>
  <c r="AF209" i="6"/>
  <c r="AG209" i="6" s="1"/>
  <c r="BF151" i="6"/>
  <c r="BH135" i="6"/>
  <c r="BI135" i="6" s="1"/>
  <c r="BL135" i="6" s="1"/>
  <c r="AG264" i="6"/>
  <c r="AG260" i="6"/>
  <c r="BH85" i="6"/>
  <c r="BI85" i="6" s="1"/>
  <c r="BL85" i="6" s="1"/>
  <c r="AC264" i="6"/>
  <c r="AC216" i="6"/>
  <c r="AG197" i="6"/>
  <c r="AD82" i="6"/>
  <c r="BF223" i="6"/>
  <c r="BF89" i="6"/>
  <c r="BE162" i="6"/>
  <c r="BE233" i="6"/>
  <c r="AH176" i="6"/>
  <c r="BE151" i="6"/>
  <c r="AG221" i="6"/>
  <c r="AD176" i="6"/>
  <c r="AC156" i="6"/>
  <c r="BH153" i="6"/>
  <c r="BI153" i="6" s="1"/>
  <c r="BL153" i="6" s="1"/>
  <c r="AF150" i="6"/>
  <c r="AH150" i="6" s="1"/>
  <c r="AD216" i="6"/>
  <c r="AD260" i="6"/>
  <c r="AC82" i="6"/>
  <c r="AC122" i="6"/>
  <c r="BF202" i="6"/>
  <c r="AD264" i="6"/>
  <c r="AD221" i="6"/>
  <c r="BF205" i="6"/>
  <c r="BF90" i="6"/>
  <c r="BF100" i="6"/>
  <c r="BH205" i="6"/>
  <c r="BI205" i="6" s="1"/>
  <c r="BL205" i="6" s="1"/>
  <c r="BE90" i="6"/>
  <c r="BF65" i="6"/>
  <c r="BH200" i="6"/>
  <c r="BI200" i="6" s="1"/>
  <c r="BL200" i="6" s="1"/>
  <c r="CD150" i="6"/>
  <c r="CG150" i="6" s="1"/>
  <c r="CD122" i="6"/>
  <c r="CG122" i="6" s="1"/>
  <c r="CE151" i="6"/>
  <c r="CH151" i="6" s="1"/>
  <c r="CD149" i="6"/>
  <c r="CG149" i="6" s="1"/>
  <c r="CE202" i="6"/>
  <c r="CH202" i="6" s="1"/>
  <c r="CD156" i="6"/>
  <c r="CG156" i="6" s="1"/>
  <c r="CE85" i="6"/>
  <c r="CH85" i="6" s="1"/>
  <c r="AF230" i="6"/>
  <c r="AG230" i="6" s="1"/>
  <c r="AF98" i="6"/>
  <c r="AG98" i="6" s="1"/>
  <c r="AG181" i="6"/>
  <c r="AD120" i="6"/>
  <c r="AF102" i="6"/>
  <c r="AH102" i="6" s="1"/>
  <c r="AC140" i="6"/>
  <c r="AF240" i="6"/>
  <c r="AG240" i="6" s="1"/>
  <c r="AD105" i="6"/>
  <c r="AF127" i="6"/>
  <c r="AG127" i="6" s="1"/>
  <c r="AC111" i="6"/>
  <c r="BH184" i="6"/>
  <c r="BI184" i="6" s="1"/>
  <c r="BL184" i="6" s="1"/>
  <c r="AF129" i="6"/>
  <c r="AG129" i="6" s="1"/>
  <c r="BH247" i="6"/>
  <c r="BJ247" i="6" s="1"/>
  <c r="BM247" i="6" s="1"/>
  <c r="BF64" i="6"/>
  <c r="AC120" i="6"/>
  <c r="AF140" i="6"/>
  <c r="AH140" i="6" s="1"/>
  <c r="BF198" i="6"/>
  <c r="AF105" i="6"/>
  <c r="AG105" i="6" s="1"/>
  <c r="AD129" i="6"/>
  <c r="AC137" i="6"/>
  <c r="CE162" i="6"/>
  <c r="CH162" i="6" s="1"/>
  <c r="CE221" i="6"/>
  <c r="CH221" i="6" s="1"/>
  <c r="CD124" i="6"/>
  <c r="CG124" i="6" s="1"/>
  <c r="CD255" i="6"/>
  <c r="CG255" i="6" s="1"/>
  <c r="CE205" i="6"/>
  <c r="CH205" i="6" s="1"/>
  <c r="CD260" i="6"/>
  <c r="CG260" i="6" s="1"/>
  <c r="CD200" i="6"/>
  <c r="CG200" i="6" s="1"/>
  <c r="CE100" i="6"/>
  <c r="CH100" i="6" s="1"/>
  <c r="CD176" i="6"/>
  <c r="CG176" i="6" s="1"/>
  <c r="CD249" i="6"/>
  <c r="CG249" i="6" s="1"/>
  <c r="CD233" i="6"/>
  <c r="CG233" i="6" s="1"/>
  <c r="CE240" i="6"/>
  <c r="CH240" i="6" s="1"/>
  <c r="CD127" i="6"/>
  <c r="CG127" i="6" s="1"/>
  <c r="CD256" i="6"/>
  <c r="CG256" i="6" s="1"/>
  <c r="CD216" i="6"/>
  <c r="CG216" i="6" s="1"/>
  <c r="CE153" i="6"/>
  <c r="CH153" i="6" s="1"/>
  <c r="CE135" i="6"/>
  <c r="CH135" i="6" s="1"/>
  <c r="CE82" i="6"/>
  <c r="CH82" i="6" s="1"/>
  <c r="CD89" i="6"/>
  <c r="CG89" i="6" s="1"/>
  <c r="CD214" i="6"/>
  <c r="CG214" i="6" s="1"/>
  <c r="CD197" i="6"/>
  <c r="CG197" i="6" s="1"/>
  <c r="CD133" i="6"/>
  <c r="CG133" i="6" s="1"/>
  <c r="CE247" i="6"/>
  <c r="CH247" i="6" s="1"/>
  <c r="CD65" i="6"/>
  <c r="CG65" i="6" s="1"/>
  <c r="CD209" i="6"/>
  <c r="CG209" i="6" s="1"/>
  <c r="CD64" i="6"/>
  <c r="CG64" i="6" s="1"/>
  <c r="CE64" i="6"/>
  <c r="CH64" i="6" s="1"/>
  <c r="CD132" i="6"/>
  <c r="CG132" i="6" s="1"/>
  <c r="CD105" i="6"/>
  <c r="CG105" i="6" s="1"/>
  <c r="CE129" i="6"/>
  <c r="CH129" i="6" s="1"/>
  <c r="CE120" i="6"/>
  <c r="CH120" i="6" s="1"/>
  <c r="AC102" i="6"/>
  <c r="BE200" i="6"/>
  <c r="AF111" i="6"/>
  <c r="AG111" i="6" s="1"/>
  <c r="AC132" i="6"/>
  <c r="BE193" i="6"/>
  <c r="BF184" i="6"/>
  <c r="AD137" i="6"/>
  <c r="BI100" i="6"/>
  <c r="BL100" i="6" s="1"/>
  <c r="CE98" i="6"/>
  <c r="CH98" i="6" s="1"/>
  <c r="CE90" i="6"/>
  <c r="CH90" i="6" s="1"/>
  <c r="CE230" i="6"/>
  <c r="CH230" i="6" s="1"/>
  <c r="CD137" i="6"/>
  <c r="CG137" i="6" s="1"/>
  <c r="CE193" i="6"/>
  <c r="CH193" i="6" s="1"/>
  <c r="CD143" i="6"/>
  <c r="CG143" i="6" s="1"/>
  <c r="CE198" i="6"/>
  <c r="CH198" i="6" s="1"/>
  <c r="CE111" i="6"/>
  <c r="CH111" i="6" s="1"/>
  <c r="CD140" i="6"/>
  <c r="CG140" i="6" s="1"/>
  <c r="CE181" i="6"/>
  <c r="CH181" i="6" s="1"/>
  <c r="BH64" i="6"/>
  <c r="BI64" i="6" s="1"/>
  <c r="BL64" i="6" s="1"/>
  <c r="AC98" i="6"/>
  <c r="BH65" i="6"/>
  <c r="BI65" i="6" s="1"/>
  <c r="BL65" i="6" s="1"/>
  <c r="AC143" i="6"/>
  <c r="AD181" i="6"/>
  <c r="BE100" i="6"/>
  <c r="CD102" i="6"/>
  <c r="CG102" i="6" s="1"/>
  <c r="CD264" i="6"/>
  <c r="CG264" i="6" s="1"/>
  <c r="CE184" i="6"/>
  <c r="CH184" i="6" s="1"/>
  <c r="CD159" i="6"/>
  <c r="CG159" i="6" s="1"/>
  <c r="CE159" i="6"/>
  <c r="CH159" i="6" s="1"/>
  <c r="CD213" i="6"/>
  <c r="CG213" i="6" s="1"/>
  <c r="CE213" i="6"/>
  <c r="CH213" i="6" s="1"/>
  <c r="CE245" i="6"/>
  <c r="CH245" i="6" s="1"/>
  <c r="CD245" i="6"/>
  <c r="CG245" i="6" s="1"/>
  <c r="CD119" i="6"/>
  <c r="CG119" i="6" s="1"/>
  <c r="CE119" i="6"/>
  <c r="CH119" i="6" s="1"/>
  <c r="CD74" i="6"/>
  <c r="CG74" i="6" s="1"/>
  <c r="CE74" i="6"/>
  <c r="CH74" i="6" s="1"/>
  <c r="CD246" i="6"/>
  <c r="CG246" i="6" s="1"/>
  <c r="CE246" i="6"/>
  <c r="CH246" i="6" s="1"/>
  <c r="CD147" i="6"/>
  <c r="CG147" i="6" s="1"/>
  <c r="CE147" i="6"/>
  <c r="CH147" i="6" s="1"/>
  <c r="CE107" i="6"/>
  <c r="CH107" i="6" s="1"/>
  <c r="CD107" i="6"/>
  <c r="CG107" i="6" s="1"/>
  <c r="CD170" i="6"/>
  <c r="CG170" i="6" s="1"/>
  <c r="CE170" i="6"/>
  <c r="CH170" i="6" s="1"/>
  <c r="CD231" i="6"/>
  <c r="CG231" i="6" s="1"/>
  <c r="CE231" i="6"/>
  <c r="CH231" i="6" s="1"/>
  <c r="CE251" i="6"/>
  <c r="CH251" i="6" s="1"/>
  <c r="CD251" i="6"/>
  <c r="CG251" i="6" s="1"/>
  <c r="CD253" i="6"/>
  <c r="CG253" i="6" s="1"/>
  <c r="CE253" i="6"/>
  <c r="CH253" i="6" s="1"/>
  <c r="CD201" i="6"/>
  <c r="CG201" i="6" s="1"/>
  <c r="CE201" i="6"/>
  <c r="CH201" i="6" s="1"/>
  <c r="CE112" i="6"/>
  <c r="CH112" i="6" s="1"/>
  <c r="CD112" i="6"/>
  <c r="CG112" i="6" s="1"/>
  <c r="CE261" i="6"/>
  <c r="CH261" i="6" s="1"/>
  <c r="CD261" i="6"/>
  <c r="CG261" i="6" s="1"/>
  <c r="CD259" i="6"/>
  <c r="CG259" i="6" s="1"/>
  <c r="CE259" i="6"/>
  <c r="CH259" i="6" s="1"/>
  <c r="CD108" i="6"/>
  <c r="CG108" i="6" s="1"/>
  <c r="CE108" i="6"/>
  <c r="CH108" i="6" s="1"/>
  <c r="CE130" i="6"/>
  <c r="CH130" i="6" s="1"/>
  <c r="CD130" i="6"/>
  <c r="CG130" i="6" s="1"/>
  <c r="CD227" i="6"/>
  <c r="CG227" i="6" s="1"/>
  <c r="CE227" i="6"/>
  <c r="CH227" i="6" s="1"/>
  <c r="CE134" i="6"/>
  <c r="CH134" i="6" s="1"/>
  <c r="CD134" i="6"/>
  <c r="CG134" i="6" s="1"/>
  <c r="CD68" i="6"/>
  <c r="CG68" i="6" s="1"/>
  <c r="CE68" i="6"/>
  <c r="CH68" i="6" s="1"/>
  <c r="CE78" i="6"/>
  <c r="CH78" i="6" s="1"/>
  <c r="CD78" i="6"/>
  <c r="CG78" i="6" s="1"/>
  <c r="CE196" i="6"/>
  <c r="CH196" i="6" s="1"/>
  <c r="CD196" i="6"/>
  <c r="CG196" i="6" s="1"/>
  <c r="CD117" i="6"/>
  <c r="CG117" i="6" s="1"/>
  <c r="CE117" i="6"/>
  <c r="CH117" i="6" s="1"/>
  <c r="CE238" i="6"/>
  <c r="CH238" i="6" s="1"/>
  <c r="CD238" i="6"/>
  <c r="CG238" i="6" s="1"/>
  <c r="CD97" i="6"/>
  <c r="CG97" i="6" s="1"/>
  <c r="CE97" i="6"/>
  <c r="CH97" i="6" s="1"/>
  <c r="CD250" i="6"/>
  <c r="CG250" i="6" s="1"/>
  <c r="CE250" i="6"/>
  <c r="CH250" i="6" s="1"/>
  <c r="CE104" i="6"/>
  <c r="CH104" i="6" s="1"/>
  <c r="CD104" i="6"/>
  <c r="CG104" i="6" s="1"/>
  <c r="CE113" i="6"/>
  <c r="CH113" i="6" s="1"/>
  <c r="CD113" i="6"/>
  <c r="CG113" i="6" s="1"/>
  <c r="CD242" i="6"/>
  <c r="CG242" i="6" s="1"/>
  <c r="CE242" i="6"/>
  <c r="CH242" i="6" s="1"/>
  <c r="CD234" i="6"/>
  <c r="CG234" i="6" s="1"/>
  <c r="CE234" i="6"/>
  <c r="CH234" i="6" s="1"/>
  <c r="CD158" i="6"/>
  <c r="CG158" i="6" s="1"/>
  <c r="CE158" i="6"/>
  <c r="CH158" i="6" s="1"/>
  <c r="CD148" i="6"/>
  <c r="CG148" i="6" s="1"/>
  <c r="CE148" i="6"/>
  <c r="CH148" i="6" s="1"/>
  <c r="CE128" i="6"/>
  <c r="CH128" i="6" s="1"/>
  <c r="CD128" i="6"/>
  <c r="CG128" i="6" s="1"/>
  <c r="CE155" i="6"/>
  <c r="CH155" i="6" s="1"/>
  <c r="CD155" i="6"/>
  <c r="CG155" i="6" s="1"/>
  <c r="CE79" i="6"/>
  <c r="CH79" i="6" s="1"/>
  <c r="CD79" i="6"/>
  <c r="CG79" i="6" s="1"/>
  <c r="CD110" i="6"/>
  <c r="CG110" i="6" s="1"/>
  <c r="CE110" i="6"/>
  <c r="CH110" i="6" s="1"/>
  <c r="CE121" i="6"/>
  <c r="CH121" i="6" s="1"/>
  <c r="CD121" i="6"/>
  <c r="CG121" i="6" s="1"/>
  <c r="CD172" i="6"/>
  <c r="CG172" i="6" s="1"/>
  <c r="CE172" i="6"/>
  <c r="CH172" i="6" s="1"/>
  <c r="CE185" i="6"/>
  <c r="CH185" i="6" s="1"/>
  <c r="CD185" i="6"/>
  <c r="CG185" i="6" s="1"/>
  <c r="CE212" i="6"/>
  <c r="CH212" i="6" s="1"/>
  <c r="CE175" i="6"/>
  <c r="CH175" i="6" s="1"/>
  <c r="CE116" i="6"/>
  <c r="CH116" i="6" s="1"/>
  <c r="CE207" i="6"/>
  <c r="CH207" i="6" s="1"/>
  <c r="CE168" i="6"/>
  <c r="CH168" i="6" s="1"/>
  <c r="CE91" i="6"/>
  <c r="CH91" i="6" s="1"/>
  <c r="CD142" i="6"/>
  <c r="CG142" i="6" s="1"/>
  <c r="CD154" i="6"/>
  <c r="CG154" i="6" s="1"/>
  <c r="CE94" i="6"/>
  <c r="CH94" i="6" s="1"/>
  <c r="CE93" i="6"/>
  <c r="CH93" i="6" s="1"/>
  <c r="CD174" i="6"/>
  <c r="CG174" i="6" s="1"/>
  <c r="CE228" i="6"/>
  <c r="CH228" i="6" s="1"/>
  <c r="CE263" i="6"/>
  <c r="CH263" i="6" s="1"/>
  <c r="CD263" i="6"/>
  <c r="CG263" i="6" s="1"/>
  <c r="CD215" i="6"/>
  <c r="CG215" i="6" s="1"/>
  <c r="CE215" i="6"/>
  <c r="CH215" i="6" s="1"/>
  <c r="CD136" i="6"/>
  <c r="CG136" i="6" s="1"/>
  <c r="CE136" i="6"/>
  <c r="CH136" i="6" s="1"/>
  <c r="CE144" i="6"/>
  <c r="CH144" i="6" s="1"/>
  <c r="CD144" i="6"/>
  <c r="CG144" i="6" s="1"/>
  <c r="CD126" i="6"/>
  <c r="CG126" i="6" s="1"/>
  <c r="CE126" i="6"/>
  <c r="CH126" i="6" s="1"/>
  <c r="CE88" i="6"/>
  <c r="CH88" i="6" s="1"/>
  <c r="CD88" i="6"/>
  <c r="CG88" i="6" s="1"/>
  <c r="CE81" i="6"/>
  <c r="CH81" i="6" s="1"/>
  <c r="CD81" i="6"/>
  <c r="CG81" i="6" s="1"/>
  <c r="CD252" i="6"/>
  <c r="CG252" i="6" s="1"/>
  <c r="CE252" i="6"/>
  <c r="CH252" i="6" s="1"/>
  <c r="CE72" i="6"/>
  <c r="CH72" i="6" s="1"/>
  <c r="CD72" i="6"/>
  <c r="CG72" i="6" s="1"/>
  <c r="CE114" i="6"/>
  <c r="CH114" i="6" s="1"/>
  <c r="CD114" i="6"/>
  <c r="CG114" i="6" s="1"/>
  <c r="CE118" i="6"/>
  <c r="CH118" i="6" s="1"/>
  <c r="CD118" i="6"/>
  <c r="CG118" i="6" s="1"/>
  <c r="CE219" i="6"/>
  <c r="CH219" i="6" s="1"/>
  <c r="CD219" i="6"/>
  <c r="CG219" i="6" s="1"/>
  <c r="CD194" i="6"/>
  <c r="CG194" i="6" s="1"/>
  <c r="CE194" i="6"/>
  <c r="CH194" i="6" s="1"/>
  <c r="CE182" i="6"/>
  <c r="CH182" i="6" s="1"/>
  <c r="CD182" i="6"/>
  <c r="CG182" i="6" s="1"/>
  <c r="CD75" i="6"/>
  <c r="CG75" i="6" s="1"/>
  <c r="CE75" i="6"/>
  <c r="CH75" i="6" s="1"/>
  <c r="CE237" i="6"/>
  <c r="CH237" i="6" s="1"/>
  <c r="CD237" i="6"/>
  <c r="CG237" i="6" s="1"/>
  <c r="CD203" i="6"/>
  <c r="CG203" i="6" s="1"/>
  <c r="CE203" i="6"/>
  <c r="CH203" i="6" s="1"/>
  <c r="CD183" i="6"/>
  <c r="CG183" i="6" s="1"/>
  <c r="CE183" i="6"/>
  <c r="CH183" i="6" s="1"/>
  <c r="CE160" i="6"/>
  <c r="CH160" i="6" s="1"/>
  <c r="CD160" i="6"/>
  <c r="CG160" i="6" s="1"/>
  <c r="CD239" i="6"/>
  <c r="CG239" i="6" s="1"/>
  <c r="CE239" i="6"/>
  <c r="CH239" i="6" s="1"/>
  <c r="CD163" i="6"/>
  <c r="CG163" i="6" s="1"/>
  <c r="CE163" i="6"/>
  <c r="CH163" i="6" s="1"/>
  <c r="CE80" i="6"/>
  <c r="CH80" i="6" s="1"/>
  <c r="CD80" i="6"/>
  <c r="CG80" i="6" s="1"/>
  <c r="CE241" i="6"/>
  <c r="CH241" i="6" s="1"/>
  <c r="CD241" i="6"/>
  <c r="CG241" i="6" s="1"/>
  <c r="CE109" i="6"/>
  <c r="CH109" i="6" s="1"/>
  <c r="CD109" i="6"/>
  <c r="CG109" i="6" s="1"/>
  <c r="CD96" i="6"/>
  <c r="CG96" i="6" s="1"/>
  <c r="CE96" i="6"/>
  <c r="CH96" i="6" s="1"/>
  <c r="CE70" i="6"/>
  <c r="CH70" i="6" s="1"/>
  <c r="CD70" i="6"/>
  <c r="CG70" i="6" s="1"/>
  <c r="CE262" i="6"/>
  <c r="CH262" i="6" s="1"/>
  <c r="CD262" i="6"/>
  <c r="CG262" i="6" s="1"/>
  <c r="CD164" i="6"/>
  <c r="CG164" i="6" s="1"/>
  <c r="CE164" i="6"/>
  <c r="CH164" i="6" s="1"/>
  <c r="CE180" i="6"/>
  <c r="CH180" i="6" s="1"/>
  <c r="CD180" i="6"/>
  <c r="CG180" i="6" s="1"/>
  <c r="CD145" i="6"/>
  <c r="CG145" i="6" s="1"/>
  <c r="CE145" i="6"/>
  <c r="CH145" i="6" s="1"/>
  <c r="CD236" i="6"/>
  <c r="CG236" i="6" s="1"/>
  <c r="CE236" i="6"/>
  <c r="CH236" i="6" s="1"/>
  <c r="CE76" i="6"/>
  <c r="CH76" i="6" s="1"/>
  <c r="CD76" i="6"/>
  <c r="CG76" i="6" s="1"/>
  <c r="CD83" i="6"/>
  <c r="CG83" i="6" s="1"/>
  <c r="CE83" i="6"/>
  <c r="CH83" i="6" s="1"/>
  <c r="CE224" i="6"/>
  <c r="CH224" i="6" s="1"/>
  <c r="CD224" i="6"/>
  <c r="CG224" i="6" s="1"/>
  <c r="CE191" i="6"/>
  <c r="CH191" i="6" s="1"/>
  <c r="CD191" i="6"/>
  <c r="CG191" i="6" s="1"/>
  <c r="CE206" i="6"/>
  <c r="CH206" i="6" s="1"/>
  <c r="CD206" i="6"/>
  <c r="CG206" i="6" s="1"/>
  <c r="CE101" i="6"/>
  <c r="CH101" i="6" s="1"/>
  <c r="CD101" i="6"/>
  <c r="CG101" i="6" s="1"/>
  <c r="CE67" i="6"/>
  <c r="CH67" i="6" s="1"/>
  <c r="CD67" i="6"/>
  <c r="CG67" i="6" s="1"/>
  <c r="CD157" i="6"/>
  <c r="CG157" i="6" s="1"/>
  <c r="CE157" i="6"/>
  <c r="CH157" i="6" s="1"/>
  <c r="CE152" i="6"/>
  <c r="CH152" i="6" s="1"/>
  <c r="CD152" i="6"/>
  <c r="CG152" i="6" s="1"/>
  <c r="CD190" i="6"/>
  <c r="CG190" i="6" s="1"/>
  <c r="CE190" i="6"/>
  <c r="CH190" i="6" s="1"/>
  <c r="CE84" i="6"/>
  <c r="CH84" i="6" s="1"/>
  <c r="CD84" i="6"/>
  <c r="CG84" i="6" s="1"/>
  <c r="CD125" i="6"/>
  <c r="CG125" i="6" s="1"/>
  <c r="CE125" i="6"/>
  <c r="CH125" i="6" s="1"/>
  <c r="CE226" i="6"/>
  <c r="CH226" i="6" s="1"/>
  <c r="CD226" i="6"/>
  <c r="CG226" i="6" s="1"/>
  <c r="CD86" i="6"/>
  <c r="CG86" i="6" s="1"/>
  <c r="CE86" i="6"/>
  <c r="CH86" i="6" s="1"/>
  <c r="CD248" i="6"/>
  <c r="CG248" i="6" s="1"/>
  <c r="CE248" i="6"/>
  <c r="CH248" i="6" s="1"/>
  <c r="CE99" i="6"/>
  <c r="CH99" i="6" s="1"/>
  <c r="CD99" i="6"/>
  <c r="CG99" i="6" s="1"/>
  <c r="CD204" i="6"/>
  <c r="CG204" i="6" s="1"/>
  <c r="CE204" i="6"/>
  <c r="CH204" i="6" s="1"/>
  <c r="CE211" i="6"/>
  <c r="CH211" i="6" s="1"/>
  <c r="CD211" i="6"/>
  <c r="CG211" i="6" s="1"/>
  <c r="CE106" i="6"/>
  <c r="CH106" i="6" s="1"/>
  <c r="CD106" i="6"/>
  <c r="CG106" i="6" s="1"/>
  <c r="CD87" i="6"/>
  <c r="CG87" i="6" s="1"/>
  <c r="CE87" i="6"/>
  <c r="CH87" i="6" s="1"/>
  <c r="CE178" i="6"/>
  <c r="CH178" i="6" s="1"/>
  <c r="CD178" i="6"/>
  <c r="CG178" i="6" s="1"/>
  <c r="CD189" i="6"/>
  <c r="CG189" i="6" s="1"/>
  <c r="CE189" i="6"/>
  <c r="CH189" i="6" s="1"/>
  <c r="CD95" i="6"/>
  <c r="CG95" i="6" s="1"/>
  <c r="CE95" i="6"/>
  <c r="CH95" i="6" s="1"/>
  <c r="CE66" i="6"/>
  <c r="CH66" i="6" s="1"/>
  <c r="CD66" i="6"/>
  <c r="CG66" i="6" s="1"/>
  <c r="CD258" i="6"/>
  <c r="CG258" i="6" s="1"/>
  <c r="CE258" i="6"/>
  <c r="CH258" i="6" s="1"/>
  <c r="CD167" i="6"/>
  <c r="CG167" i="6" s="1"/>
  <c r="CE167" i="6"/>
  <c r="CH167" i="6" s="1"/>
  <c r="AD124" i="6"/>
  <c r="AG204" i="6"/>
  <c r="BI120" i="6"/>
  <c r="BL120" i="6" s="1"/>
  <c r="BJ182" i="6"/>
  <c r="BM182" i="6" s="1"/>
  <c r="BE122" i="6"/>
  <c r="BF122" i="6"/>
  <c r="AC162" i="6"/>
  <c r="AC124" i="6"/>
  <c r="AD162" i="6"/>
  <c r="BE120" i="6"/>
  <c r="BF120" i="6"/>
  <c r="BH98" i="6"/>
  <c r="BJ98" i="6" s="1"/>
  <c r="BM98" i="6" s="1"/>
  <c r="BH216" i="6"/>
  <c r="BJ216" i="6" s="1"/>
  <c r="BM216" i="6" s="1"/>
  <c r="AH124" i="6"/>
  <c r="BE216" i="6"/>
  <c r="BE98" i="6"/>
  <c r="AD184" i="6"/>
  <c r="AF184" i="6"/>
  <c r="AG184" i="6" s="1"/>
  <c r="AF133" i="6"/>
  <c r="AH133" i="6" s="1"/>
  <c r="AC133" i="6"/>
  <c r="AG180" i="6"/>
  <c r="AG80" i="6"/>
  <c r="BI241" i="6"/>
  <c r="BL241" i="6" s="1"/>
  <c r="BH127" i="6"/>
  <c r="BI127" i="6" s="1"/>
  <c r="BL127" i="6" s="1"/>
  <c r="AC198" i="6"/>
  <c r="BF127" i="6"/>
  <c r="BH111" i="6"/>
  <c r="BI111" i="6" s="1"/>
  <c r="BL111" i="6" s="1"/>
  <c r="BH102" i="6"/>
  <c r="BJ102" i="6" s="1"/>
  <c r="BM102" i="6" s="1"/>
  <c r="AC249" i="6"/>
  <c r="BE102" i="6"/>
  <c r="AD151" i="6"/>
  <c r="AC151" i="6"/>
  <c r="AC135" i="6"/>
  <c r="AD233" i="6"/>
  <c r="AF233" i="6"/>
  <c r="AG233" i="6" s="1"/>
  <c r="BE111" i="6"/>
  <c r="AD223" i="6"/>
  <c r="AF89" i="6"/>
  <c r="AG89" i="6" s="1"/>
  <c r="AF135" i="6"/>
  <c r="AH135" i="6" s="1"/>
  <c r="AH223" i="6"/>
  <c r="AC223" i="6"/>
  <c r="BH264" i="6"/>
  <c r="BJ264" i="6" s="1"/>
  <c r="BM264" i="6" s="1"/>
  <c r="BE264" i="6"/>
  <c r="AF214" i="6"/>
  <c r="AH214" i="6" s="1"/>
  <c r="BE181" i="6"/>
  <c r="BE150" i="6"/>
  <c r="BJ144" i="6"/>
  <c r="BM144" i="6" s="1"/>
  <c r="BF150" i="6"/>
  <c r="AC214" i="6"/>
  <c r="BJ181" i="6"/>
  <c r="BM181" i="6" s="1"/>
  <c r="BE156" i="6"/>
  <c r="BJ156" i="6"/>
  <c r="BM156" i="6" s="1"/>
  <c r="AF249" i="6"/>
  <c r="AH249" i="6" s="1"/>
  <c r="AD64" i="6"/>
  <c r="BE129" i="6"/>
  <c r="AC64" i="6"/>
  <c r="BF181" i="6"/>
  <c r="BH129" i="6"/>
  <c r="BI129" i="6" s="1"/>
  <c r="BL129" i="6" s="1"/>
  <c r="BF137" i="6"/>
  <c r="AH64" i="6"/>
  <c r="BH137" i="6"/>
  <c r="BJ137" i="6" s="1"/>
  <c r="BM137" i="6" s="1"/>
  <c r="AD198" i="6"/>
  <c r="AH75" i="6"/>
  <c r="AF205" i="6"/>
  <c r="AH205" i="6" s="1"/>
  <c r="BE143" i="6"/>
  <c r="AC85" i="6"/>
  <c r="BE132" i="6"/>
  <c r="BI101" i="6"/>
  <c r="BL101" i="6" s="1"/>
  <c r="BH132" i="6"/>
  <c r="BI132" i="6" s="1"/>
  <c r="BL132" i="6" s="1"/>
  <c r="BE176" i="6"/>
  <c r="AH126" i="6"/>
  <c r="BI167" i="6"/>
  <c r="BL167" i="6" s="1"/>
  <c r="BH105" i="6"/>
  <c r="BJ105" i="6" s="1"/>
  <c r="BM105" i="6" s="1"/>
  <c r="BH176" i="6"/>
  <c r="BJ176" i="6" s="1"/>
  <c r="BM176" i="6" s="1"/>
  <c r="BJ252" i="6"/>
  <c r="BM252" i="6" s="1"/>
  <c r="BJ80" i="6"/>
  <c r="BM80" i="6" s="1"/>
  <c r="AH67" i="6"/>
  <c r="AG76" i="6"/>
  <c r="BJ211" i="6"/>
  <c r="BM211" i="6" s="1"/>
  <c r="AC193" i="6"/>
  <c r="BE140" i="6"/>
  <c r="BJ260" i="6"/>
  <c r="BM260" i="6" s="1"/>
  <c r="BE260" i="6"/>
  <c r="AH262" i="6"/>
  <c r="BJ72" i="6"/>
  <c r="BM72" i="6" s="1"/>
  <c r="AH178" i="6"/>
  <c r="BE149" i="6"/>
  <c r="AD205" i="6"/>
  <c r="BH140" i="6"/>
  <c r="BI140" i="6" s="1"/>
  <c r="BL140" i="6" s="1"/>
  <c r="BF260" i="6"/>
  <c r="BI149" i="6"/>
  <c r="BL149" i="6" s="1"/>
  <c r="AC247" i="6"/>
  <c r="AH100" i="6"/>
  <c r="BJ87" i="6"/>
  <c r="BM87" i="6" s="1"/>
  <c r="AF193" i="6"/>
  <c r="AH193" i="6" s="1"/>
  <c r="BJ82" i="6"/>
  <c r="BM82" i="6" s="1"/>
  <c r="AD85" i="6"/>
  <c r="AC90" i="6"/>
  <c r="AH109" i="6"/>
  <c r="BE82" i="6"/>
  <c r="BJ263" i="6"/>
  <c r="BM263" i="6" s="1"/>
  <c r="BJ76" i="6"/>
  <c r="BM76" i="6" s="1"/>
  <c r="AD65" i="6"/>
  <c r="BJ197" i="6"/>
  <c r="BM197" i="6" s="1"/>
  <c r="BJ203" i="6"/>
  <c r="BM203" i="6" s="1"/>
  <c r="BF82" i="6"/>
  <c r="BH143" i="6"/>
  <c r="BI143" i="6" s="1"/>
  <c r="BL143" i="6" s="1"/>
  <c r="AF65" i="6"/>
  <c r="AH65" i="6" s="1"/>
  <c r="BH240" i="6"/>
  <c r="BJ240" i="6" s="1"/>
  <c r="BM240" i="6" s="1"/>
  <c r="BH255" i="6"/>
  <c r="BJ255" i="6" s="1"/>
  <c r="BM255" i="6" s="1"/>
  <c r="AH99" i="6"/>
  <c r="AF202" i="6"/>
  <c r="AH202" i="6" s="1"/>
  <c r="BF156" i="6"/>
  <c r="AG203" i="6"/>
  <c r="BI219" i="6"/>
  <c r="BL219" i="6" s="1"/>
  <c r="BF221" i="6"/>
  <c r="AD153" i="6"/>
  <c r="AG153" i="6"/>
  <c r="BI236" i="6"/>
  <c r="BL236" i="6" s="1"/>
  <c r="AG87" i="6"/>
  <c r="BJ99" i="6"/>
  <c r="BM99" i="6" s="1"/>
  <c r="AC202" i="6"/>
  <c r="BF209" i="6"/>
  <c r="BJ226" i="6"/>
  <c r="BM226" i="6" s="1"/>
  <c r="BE230" i="6"/>
  <c r="AC153" i="6"/>
  <c r="AD256" i="6"/>
  <c r="AC100" i="6"/>
  <c r="AF247" i="6"/>
  <c r="AH247" i="6" s="1"/>
  <c r="BI126" i="6"/>
  <c r="BL126" i="6" s="1"/>
  <c r="BF197" i="6"/>
  <c r="AF90" i="6"/>
  <c r="AG90" i="6" s="1"/>
  <c r="AC89" i="6"/>
  <c r="BE209" i="6"/>
  <c r="AD100" i="6"/>
  <c r="BI209" i="6"/>
  <c r="BL209" i="6" s="1"/>
  <c r="BF255" i="6"/>
  <c r="AG114" i="6"/>
  <c r="BE105" i="6"/>
  <c r="BE197" i="6"/>
  <c r="AG241" i="6"/>
  <c r="BJ88" i="6"/>
  <c r="BM88" i="6" s="1"/>
  <c r="BF149" i="6"/>
  <c r="BI239" i="6"/>
  <c r="BL239" i="6" s="1"/>
  <c r="AH136" i="6"/>
  <c r="AH72" i="6"/>
  <c r="BJ230" i="6"/>
  <c r="BM230" i="6" s="1"/>
  <c r="BF240" i="6"/>
  <c r="AG164" i="6"/>
  <c r="AH200" i="6"/>
  <c r="AD200" i="6"/>
  <c r="BJ84" i="6"/>
  <c r="BM84" i="6" s="1"/>
  <c r="BJ152" i="6"/>
  <c r="BM152" i="6" s="1"/>
  <c r="AG86" i="6"/>
  <c r="AH237" i="6"/>
  <c r="AC200" i="6"/>
  <c r="AC256" i="6"/>
  <c r="AG256" i="6"/>
  <c r="BH221" i="6"/>
  <c r="BJ221" i="6" s="1"/>
  <c r="BM221" i="6" s="1"/>
  <c r="BF230" i="6"/>
  <c r="AG84" i="6"/>
  <c r="BJ75" i="6"/>
  <c r="BM75" i="6" s="1"/>
  <c r="BI75" i="6"/>
  <c r="BL75" i="6" s="1"/>
  <c r="BJ136" i="6"/>
  <c r="BM136" i="6" s="1"/>
  <c r="BI136" i="6"/>
  <c r="BL136" i="6" s="1"/>
  <c r="AH206" i="6"/>
  <c r="AG206" i="6"/>
  <c r="BJ90" i="6"/>
  <c r="BM90" i="6" s="1"/>
  <c r="BI90" i="6"/>
  <c r="BL90" i="6" s="1"/>
  <c r="AG174" i="6"/>
  <c r="AH174" i="6"/>
  <c r="BE235" i="6"/>
  <c r="BF235" i="6"/>
  <c r="BH235" i="6"/>
  <c r="AF73" i="6"/>
  <c r="AC73" i="6"/>
  <c r="AD73" i="6"/>
  <c r="BI108" i="6"/>
  <c r="BL108" i="6" s="1"/>
  <c r="BJ108" i="6"/>
  <c r="BM108" i="6" s="1"/>
  <c r="BJ180" i="6"/>
  <c r="BM180" i="6" s="1"/>
  <c r="BI180" i="6"/>
  <c r="BL180" i="6" s="1"/>
  <c r="BI86" i="6"/>
  <c r="BL86" i="6" s="1"/>
  <c r="BJ86" i="6"/>
  <c r="BM86" i="6" s="1"/>
  <c r="AG118" i="6"/>
  <c r="AH118" i="6"/>
  <c r="AC171" i="6"/>
  <c r="AD171" i="6"/>
  <c r="AF171" i="6"/>
  <c r="AC138" i="6"/>
  <c r="AD138" i="6"/>
  <c r="AF138" i="6"/>
  <c r="BJ107" i="6"/>
  <c r="BM107" i="6" s="1"/>
  <c r="BI107" i="6"/>
  <c r="BL107" i="6" s="1"/>
  <c r="AH130" i="6"/>
  <c r="AG130" i="6"/>
  <c r="AG104" i="6"/>
  <c r="AH104" i="6"/>
  <c r="BF169" i="6"/>
  <c r="BE169" i="6"/>
  <c r="BH169" i="6"/>
  <c r="BI253" i="6"/>
  <c r="BL253" i="6" s="1"/>
  <c r="BJ253" i="6"/>
  <c r="BM253" i="6" s="1"/>
  <c r="BI261" i="6"/>
  <c r="BL261" i="6" s="1"/>
  <c r="BJ261" i="6"/>
  <c r="BM261" i="6" s="1"/>
  <c r="AG157" i="6"/>
  <c r="AH157" i="6"/>
  <c r="AF222" i="6"/>
  <c r="AC222" i="6"/>
  <c r="AD222" i="6"/>
  <c r="BH115" i="6"/>
  <c r="BF115" i="6"/>
  <c r="BE115" i="6"/>
  <c r="BF244" i="6"/>
  <c r="BE244" i="6"/>
  <c r="BH244" i="6"/>
  <c r="BF210" i="6"/>
  <c r="BE210" i="6"/>
  <c r="BH210" i="6"/>
  <c r="AH68" i="6"/>
  <c r="AG68" i="6"/>
  <c r="BH195" i="6"/>
  <c r="BF195" i="6"/>
  <c r="BE195" i="6"/>
  <c r="BE123" i="6"/>
  <c r="BF123" i="6"/>
  <c r="BH123" i="6"/>
  <c r="BI113" i="6"/>
  <c r="BL113" i="6" s="1"/>
  <c r="BJ113" i="6"/>
  <c r="BM113" i="6" s="1"/>
  <c r="AG132" i="6"/>
  <c r="AH132" i="6"/>
  <c r="BJ258" i="6"/>
  <c r="BM258" i="6" s="1"/>
  <c r="BI258" i="6"/>
  <c r="BL258" i="6" s="1"/>
  <c r="BF257" i="6"/>
  <c r="BE257" i="6"/>
  <c r="BH257" i="6"/>
  <c r="BI246" i="6"/>
  <c r="BL246" i="6" s="1"/>
  <c r="BJ246" i="6"/>
  <c r="BM246" i="6" s="1"/>
  <c r="BI83" i="6"/>
  <c r="BL83" i="6" s="1"/>
  <c r="BJ83" i="6"/>
  <c r="BM83" i="6" s="1"/>
  <c r="BI93" i="6"/>
  <c r="BL93" i="6" s="1"/>
  <c r="BJ93" i="6"/>
  <c r="BM93" i="6" s="1"/>
  <c r="BF146" i="6"/>
  <c r="BE146" i="6"/>
  <c r="BH146" i="6"/>
  <c r="AH167" i="6"/>
  <c r="AG167" i="6"/>
  <c r="BF208" i="6"/>
  <c r="BE208" i="6"/>
  <c r="BH208" i="6"/>
  <c r="BJ242" i="6"/>
  <c r="BM242" i="6" s="1"/>
  <c r="BI242" i="6"/>
  <c r="BL242" i="6" s="1"/>
  <c r="BF73" i="6"/>
  <c r="BE73" i="6"/>
  <c r="BH73" i="6"/>
  <c r="AH108" i="6"/>
  <c r="AG108" i="6"/>
  <c r="AG93" i="6"/>
  <c r="AH93" i="6"/>
  <c r="BJ175" i="6"/>
  <c r="BM175" i="6" s="1"/>
  <c r="BI175" i="6"/>
  <c r="BL175" i="6" s="1"/>
  <c r="BI224" i="6"/>
  <c r="BL224" i="6" s="1"/>
  <c r="BJ224" i="6"/>
  <c r="BM224" i="6" s="1"/>
  <c r="AH120" i="6"/>
  <c r="AG120" i="6"/>
  <c r="AH238" i="6"/>
  <c r="AG238" i="6"/>
  <c r="BE177" i="6"/>
  <c r="BF177" i="6"/>
  <c r="BH177" i="6"/>
  <c r="AF169" i="6"/>
  <c r="AD169" i="6"/>
  <c r="AC169" i="6"/>
  <c r="AG253" i="6"/>
  <c r="AH253" i="6"/>
  <c r="AH97" i="6"/>
  <c r="AG97" i="6"/>
  <c r="AG168" i="6"/>
  <c r="AH168" i="6"/>
  <c r="BJ259" i="6"/>
  <c r="BM259" i="6" s="1"/>
  <c r="BI259" i="6"/>
  <c r="BL259" i="6" s="1"/>
  <c r="AF115" i="6"/>
  <c r="AC115" i="6"/>
  <c r="AD115" i="6"/>
  <c r="AH201" i="6"/>
  <c r="AG201" i="6"/>
  <c r="AD92" i="6"/>
  <c r="AC92" i="6"/>
  <c r="AF92" i="6"/>
  <c r="BJ213" i="6"/>
  <c r="BM213" i="6" s="1"/>
  <c r="BI213" i="6"/>
  <c r="BL213" i="6" s="1"/>
  <c r="BI118" i="6"/>
  <c r="BL118" i="6" s="1"/>
  <c r="BJ118" i="6"/>
  <c r="BM118" i="6" s="1"/>
  <c r="AC210" i="6"/>
  <c r="AD210" i="6"/>
  <c r="AF210" i="6"/>
  <c r="AH236" i="6"/>
  <c r="AG236" i="6"/>
  <c r="AD199" i="6"/>
  <c r="AC199" i="6"/>
  <c r="AF199" i="6"/>
  <c r="AG91" i="6"/>
  <c r="AH91" i="6"/>
  <c r="AD123" i="6"/>
  <c r="AC123" i="6"/>
  <c r="AF123" i="6"/>
  <c r="AG154" i="6"/>
  <c r="AH154" i="6"/>
  <c r="AD139" i="6"/>
  <c r="AC139" i="6"/>
  <c r="AF139" i="6"/>
  <c r="BJ233" i="6"/>
  <c r="BM233" i="6" s="1"/>
  <c r="BJ159" i="6"/>
  <c r="BM159" i="6" s="1"/>
  <c r="BI159" i="6"/>
  <c r="BL159" i="6" s="1"/>
  <c r="AD187" i="6"/>
  <c r="AC187" i="6"/>
  <c r="AF187" i="6"/>
  <c r="BJ81" i="6"/>
  <c r="BM81" i="6" s="1"/>
  <c r="BI81" i="6"/>
  <c r="BL81" i="6" s="1"/>
  <c r="AG231" i="6"/>
  <c r="AH231" i="6"/>
  <c r="AG228" i="6"/>
  <c r="AH228" i="6"/>
  <c r="AG190" i="6"/>
  <c r="AH190" i="6"/>
  <c r="BJ196" i="6"/>
  <c r="BM196" i="6" s="1"/>
  <c r="BI196" i="6"/>
  <c r="BL196" i="6" s="1"/>
  <c r="AH263" i="6"/>
  <c r="AG263" i="6"/>
  <c r="AH160" i="6"/>
  <c r="AG160" i="6"/>
  <c r="BI174" i="6"/>
  <c r="BL174" i="6" s="1"/>
  <c r="BJ174" i="6"/>
  <c r="BM174" i="6" s="1"/>
  <c r="AH125" i="6"/>
  <c r="AG125" i="6"/>
  <c r="AG128" i="6"/>
  <c r="AH128" i="6"/>
  <c r="BJ116" i="6"/>
  <c r="BM116" i="6" s="1"/>
  <c r="BI116" i="6"/>
  <c r="BL116" i="6" s="1"/>
  <c r="AD179" i="6"/>
  <c r="AC179" i="6"/>
  <c r="AF179" i="6"/>
  <c r="AG163" i="6"/>
  <c r="AH163" i="6"/>
  <c r="BI227" i="6"/>
  <c r="BL227" i="6" s="1"/>
  <c r="BJ227" i="6"/>
  <c r="BM227" i="6" s="1"/>
  <c r="AG151" i="6"/>
  <c r="AH151" i="6"/>
  <c r="AH95" i="6"/>
  <c r="AG95" i="6"/>
  <c r="AG182" i="6"/>
  <c r="AH182" i="6"/>
  <c r="AH250" i="6"/>
  <c r="AG250" i="6"/>
  <c r="BI66" i="6"/>
  <c r="BL66" i="6" s="1"/>
  <c r="BJ66" i="6"/>
  <c r="BM66" i="6" s="1"/>
  <c r="BE171" i="6"/>
  <c r="BF171" i="6"/>
  <c r="BH171" i="6"/>
  <c r="BI119" i="6"/>
  <c r="BL119" i="6" s="1"/>
  <c r="BJ119" i="6"/>
  <c r="BM119" i="6" s="1"/>
  <c r="AH212" i="6"/>
  <c r="AG212" i="6"/>
  <c r="BI231" i="6"/>
  <c r="BL231" i="6" s="1"/>
  <c r="BJ231" i="6"/>
  <c r="BM231" i="6" s="1"/>
  <c r="BI170" i="6"/>
  <c r="BL170" i="6" s="1"/>
  <c r="BJ170" i="6"/>
  <c r="BM170" i="6" s="1"/>
  <c r="AH70" i="6"/>
  <c r="AG70" i="6"/>
  <c r="BH138" i="6"/>
  <c r="BF138" i="6"/>
  <c r="BE138" i="6"/>
  <c r="AF186" i="6"/>
  <c r="AD186" i="6"/>
  <c r="AC186" i="6"/>
  <c r="BJ238" i="6"/>
  <c r="BM238" i="6" s="1"/>
  <c r="BI238" i="6"/>
  <c r="BL238" i="6" s="1"/>
  <c r="AD254" i="6"/>
  <c r="AC254" i="6"/>
  <c r="AF254" i="6"/>
  <c r="BI228" i="6"/>
  <c r="BL228" i="6" s="1"/>
  <c r="BJ228" i="6"/>
  <c r="BM228" i="6" s="1"/>
  <c r="BE243" i="6"/>
  <c r="BF243" i="6"/>
  <c r="BH243" i="6"/>
  <c r="BJ130" i="6"/>
  <c r="BM130" i="6" s="1"/>
  <c r="BI130" i="6"/>
  <c r="BL130" i="6" s="1"/>
  <c r="BE161" i="6"/>
  <c r="BF161" i="6"/>
  <c r="BH161" i="6"/>
  <c r="BI104" i="6"/>
  <c r="BL104" i="6" s="1"/>
  <c r="BJ104" i="6"/>
  <c r="BM104" i="6" s="1"/>
  <c r="AH255" i="6"/>
  <c r="AG255" i="6"/>
  <c r="BJ112" i="6"/>
  <c r="BM112" i="6" s="1"/>
  <c r="BI112" i="6"/>
  <c r="BL112" i="6" s="1"/>
  <c r="AG248" i="6"/>
  <c r="AH248" i="6"/>
  <c r="AH234" i="6"/>
  <c r="AG234" i="6"/>
  <c r="BE103" i="6"/>
  <c r="BF103" i="6"/>
  <c r="BH103" i="6"/>
  <c r="BJ121" i="6"/>
  <c r="BM121" i="6" s="1"/>
  <c r="BI121" i="6"/>
  <c r="BL121" i="6" s="1"/>
  <c r="AH183" i="6"/>
  <c r="AG183" i="6"/>
  <c r="AG215" i="6"/>
  <c r="AH215" i="6"/>
  <c r="AD173" i="6"/>
  <c r="AC173" i="6"/>
  <c r="AF173" i="6"/>
  <c r="BE232" i="6"/>
  <c r="BF232" i="6"/>
  <c r="BH232" i="6"/>
  <c r="AH226" i="6"/>
  <c r="AG226" i="6"/>
  <c r="BH222" i="6"/>
  <c r="BF222" i="6"/>
  <c r="BE222" i="6"/>
  <c r="AG79" i="6"/>
  <c r="AH79" i="6"/>
  <c r="BJ67" i="6"/>
  <c r="BM67" i="6" s="1"/>
  <c r="BI67" i="6"/>
  <c r="BL67" i="6" s="1"/>
  <c r="AD69" i="6"/>
  <c r="AC69" i="6"/>
  <c r="AF69" i="6"/>
  <c r="BH166" i="6"/>
  <c r="BF166" i="6"/>
  <c r="BE166" i="6"/>
  <c r="AH158" i="6"/>
  <c r="AG158" i="6"/>
  <c r="AF244" i="6"/>
  <c r="AD244" i="6"/>
  <c r="AC244" i="6"/>
  <c r="BI201" i="6"/>
  <c r="BL201" i="6" s="1"/>
  <c r="BJ201" i="6"/>
  <c r="BM201" i="6" s="1"/>
  <c r="BJ157" i="6"/>
  <c r="BM157" i="6" s="1"/>
  <c r="BI157" i="6"/>
  <c r="BL157" i="6" s="1"/>
  <c r="BF218" i="6"/>
  <c r="BE218" i="6"/>
  <c r="BH218" i="6"/>
  <c r="BF192" i="6"/>
  <c r="BE192" i="6"/>
  <c r="BH192" i="6"/>
  <c r="AH134" i="6"/>
  <c r="AG134" i="6"/>
  <c r="BJ147" i="6"/>
  <c r="BM147" i="6" s="1"/>
  <c r="BI147" i="6"/>
  <c r="BL147" i="6" s="1"/>
  <c r="BJ245" i="6"/>
  <c r="BM245" i="6" s="1"/>
  <c r="BI245" i="6"/>
  <c r="BL245" i="6" s="1"/>
  <c r="AH191" i="6"/>
  <c r="AG191" i="6"/>
  <c r="AF195" i="6"/>
  <c r="AD195" i="6"/>
  <c r="AC195" i="6"/>
  <c r="AH145" i="6"/>
  <c r="AG145" i="6"/>
  <c r="BJ91" i="6"/>
  <c r="BM91" i="6" s="1"/>
  <c r="BI91" i="6"/>
  <c r="BL91" i="6" s="1"/>
  <c r="BE220" i="6"/>
  <c r="BF220" i="6"/>
  <c r="BH220" i="6"/>
  <c r="AH113" i="6"/>
  <c r="AG113" i="6"/>
  <c r="BE188" i="6"/>
  <c r="BF188" i="6"/>
  <c r="BH188" i="6"/>
  <c r="BJ163" i="6"/>
  <c r="BM163" i="6" s="1"/>
  <c r="BI163" i="6"/>
  <c r="BL163" i="6" s="1"/>
  <c r="AC257" i="6"/>
  <c r="AD257" i="6"/>
  <c r="AF257" i="6"/>
  <c r="AG172" i="6"/>
  <c r="AH172" i="6"/>
  <c r="AH66" i="6"/>
  <c r="AG66" i="6"/>
  <c r="AH74" i="6"/>
  <c r="AG74" i="6"/>
  <c r="BI160" i="6"/>
  <c r="BL160" i="6" s="1"/>
  <c r="BJ160" i="6"/>
  <c r="BM160" i="6" s="1"/>
  <c r="AH96" i="6"/>
  <c r="AG96" i="6"/>
  <c r="BJ142" i="6"/>
  <c r="BM142" i="6" s="1"/>
  <c r="BI142" i="6"/>
  <c r="BL142" i="6" s="1"/>
  <c r="AD208" i="6"/>
  <c r="AC208" i="6"/>
  <c r="AF208" i="6"/>
  <c r="BE179" i="6"/>
  <c r="BF179" i="6"/>
  <c r="BH179" i="6"/>
  <c r="BI185" i="6"/>
  <c r="BL185" i="6" s="1"/>
  <c r="BJ185" i="6"/>
  <c r="BM185" i="6" s="1"/>
  <c r="AG106" i="6"/>
  <c r="AH106" i="6"/>
  <c r="AH252" i="6"/>
  <c r="AG252" i="6"/>
  <c r="BI109" i="6"/>
  <c r="BL109" i="6" s="1"/>
  <c r="BJ109" i="6"/>
  <c r="BM109" i="6" s="1"/>
  <c r="BJ190" i="6"/>
  <c r="BM190" i="6" s="1"/>
  <c r="BI190" i="6"/>
  <c r="BL190" i="6" s="1"/>
  <c r="AH144" i="6"/>
  <c r="AG144" i="6"/>
  <c r="BJ206" i="6"/>
  <c r="BM206" i="6" s="1"/>
  <c r="BI206" i="6"/>
  <c r="BL206" i="6" s="1"/>
  <c r="BI194" i="6"/>
  <c r="BL194" i="6" s="1"/>
  <c r="BJ194" i="6"/>
  <c r="BM194" i="6" s="1"/>
  <c r="AG85" i="6"/>
  <c r="AH85" i="6"/>
  <c r="AD177" i="6"/>
  <c r="AC177" i="6"/>
  <c r="AF177" i="6"/>
  <c r="AG251" i="6"/>
  <c r="AH251" i="6"/>
  <c r="BJ207" i="6"/>
  <c r="BM207" i="6" s="1"/>
  <c r="BI207" i="6"/>
  <c r="BL207" i="6" s="1"/>
  <c r="AG112" i="6"/>
  <c r="AH112" i="6"/>
  <c r="AH152" i="6"/>
  <c r="AG152" i="6"/>
  <c r="BF173" i="6"/>
  <c r="BE173" i="6"/>
  <c r="BH173" i="6"/>
  <c r="AC225" i="6"/>
  <c r="AD225" i="6"/>
  <c r="AF225" i="6"/>
  <c r="BF92" i="6"/>
  <c r="BE92" i="6"/>
  <c r="BH92" i="6"/>
  <c r="BJ248" i="6"/>
  <c r="BM248" i="6" s="1"/>
  <c r="BI248" i="6"/>
  <c r="BL248" i="6" s="1"/>
  <c r="AG121" i="6"/>
  <c r="AH121" i="6"/>
  <c r="AG155" i="6"/>
  <c r="AH155" i="6"/>
  <c r="AD217" i="6"/>
  <c r="AC217" i="6"/>
  <c r="AF217" i="6"/>
  <c r="BF199" i="6"/>
  <c r="BE199" i="6"/>
  <c r="BH199" i="6"/>
  <c r="BI89" i="6"/>
  <c r="BL89" i="6" s="1"/>
  <c r="BJ89" i="6"/>
  <c r="BM89" i="6" s="1"/>
  <c r="BI117" i="6"/>
  <c r="BL117" i="6" s="1"/>
  <c r="BJ117" i="6"/>
  <c r="BM117" i="6" s="1"/>
  <c r="AF188" i="6"/>
  <c r="AC188" i="6"/>
  <c r="AD188" i="6"/>
  <c r="AG198" i="6"/>
  <c r="AH198" i="6"/>
  <c r="AH189" i="6"/>
  <c r="AG189" i="6"/>
  <c r="BI122" i="6"/>
  <c r="BL122" i="6" s="1"/>
  <c r="BJ122" i="6"/>
  <c r="BM122" i="6" s="1"/>
  <c r="BI172" i="6"/>
  <c r="BL172" i="6" s="1"/>
  <c r="BJ172" i="6"/>
  <c r="BM172" i="6" s="1"/>
  <c r="AH117" i="6"/>
  <c r="AG117" i="6"/>
  <c r="AG239" i="6"/>
  <c r="AH239" i="6"/>
  <c r="BI262" i="6"/>
  <c r="BL262" i="6" s="1"/>
  <c r="BJ262" i="6"/>
  <c r="BM262" i="6" s="1"/>
  <c r="BI237" i="6"/>
  <c r="BL237" i="6" s="1"/>
  <c r="BJ237" i="6"/>
  <c r="BM237" i="6" s="1"/>
  <c r="AF235" i="6"/>
  <c r="AC235" i="6"/>
  <c r="AD235" i="6"/>
  <c r="BJ212" i="6"/>
  <c r="BM212" i="6" s="1"/>
  <c r="BI212" i="6"/>
  <c r="BL212" i="6" s="1"/>
  <c r="AC141" i="6"/>
  <c r="AD141" i="6"/>
  <c r="AF141" i="6"/>
  <c r="AG185" i="6"/>
  <c r="AH185" i="6"/>
  <c r="BJ151" i="6"/>
  <c r="BM151" i="6" s="1"/>
  <c r="BI151" i="6"/>
  <c r="BL151" i="6" s="1"/>
  <c r="AG196" i="6"/>
  <c r="AH196" i="6"/>
  <c r="AH258" i="6"/>
  <c r="AG258" i="6"/>
  <c r="BH71" i="6"/>
  <c r="BE71" i="6"/>
  <c r="BF71" i="6"/>
  <c r="AH246" i="6"/>
  <c r="AG246" i="6"/>
  <c r="AH88" i="6"/>
  <c r="AG88" i="6"/>
  <c r="AG107" i="6"/>
  <c r="AH107" i="6"/>
  <c r="AC165" i="6"/>
  <c r="AD165" i="6"/>
  <c r="AF165" i="6"/>
  <c r="AH261" i="6"/>
  <c r="AG261" i="6"/>
  <c r="AG110" i="6"/>
  <c r="AH110" i="6"/>
  <c r="BJ168" i="6"/>
  <c r="BM168" i="6" s="1"/>
  <c r="BI168" i="6"/>
  <c r="BL168" i="6" s="1"/>
  <c r="BJ145" i="6"/>
  <c r="BM145" i="6" s="1"/>
  <c r="BI145" i="6"/>
  <c r="BL145" i="6" s="1"/>
  <c r="BF225" i="6"/>
  <c r="BE225" i="6"/>
  <c r="BH225" i="6"/>
  <c r="AF77" i="6"/>
  <c r="AD77" i="6"/>
  <c r="AC77" i="6"/>
  <c r="AF229" i="6"/>
  <c r="AD229" i="6"/>
  <c r="AC229" i="6"/>
  <c r="AH259" i="6"/>
  <c r="AG259" i="6"/>
  <c r="BF217" i="6"/>
  <c r="BE217" i="6"/>
  <c r="BH217" i="6"/>
  <c r="BI204" i="6"/>
  <c r="BL204" i="6" s="1"/>
  <c r="BJ204" i="6"/>
  <c r="BM204" i="6" s="1"/>
  <c r="AH148" i="6"/>
  <c r="AG148" i="6"/>
  <c r="BF131" i="6"/>
  <c r="BE131" i="6"/>
  <c r="BH131" i="6"/>
  <c r="AH94" i="6"/>
  <c r="AG94" i="6"/>
  <c r="AG156" i="6"/>
  <c r="AH156" i="6"/>
  <c r="AC146" i="6"/>
  <c r="AD146" i="6"/>
  <c r="AF146" i="6"/>
  <c r="BI191" i="6"/>
  <c r="BL191" i="6" s="1"/>
  <c r="BJ191" i="6"/>
  <c r="BM191" i="6" s="1"/>
  <c r="BJ114" i="6"/>
  <c r="BM114" i="6" s="1"/>
  <c r="BI114" i="6"/>
  <c r="BL114" i="6" s="1"/>
  <c r="BI128" i="6"/>
  <c r="BL128" i="6" s="1"/>
  <c r="BJ128" i="6"/>
  <c r="BM128" i="6" s="1"/>
  <c r="AG116" i="6"/>
  <c r="AH116" i="6"/>
  <c r="BJ249" i="6"/>
  <c r="BM249" i="6" s="1"/>
  <c r="AH242" i="6"/>
  <c r="AG242" i="6"/>
  <c r="BJ68" i="6"/>
  <c r="BM68" i="6" s="1"/>
  <c r="BI68" i="6"/>
  <c r="BL68" i="6" s="1"/>
  <c r="AH170" i="6"/>
  <c r="AG170" i="6"/>
  <c r="BF141" i="6"/>
  <c r="BE141" i="6"/>
  <c r="BH141" i="6"/>
  <c r="BJ164" i="6"/>
  <c r="BM164" i="6" s="1"/>
  <c r="BI164" i="6"/>
  <c r="BL164" i="6" s="1"/>
  <c r="AG227" i="6"/>
  <c r="AH227" i="6"/>
  <c r="BJ189" i="6"/>
  <c r="BM189" i="6" s="1"/>
  <c r="BI189" i="6"/>
  <c r="BL189" i="6" s="1"/>
  <c r="BJ150" i="6"/>
  <c r="BM150" i="6" s="1"/>
  <c r="BI150" i="6"/>
  <c r="BL150" i="6" s="1"/>
  <c r="BJ250" i="6"/>
  <c r="BM250" i="6" s="1"/>
  <c r="BI250" i="6"/>
  <c r="BL250" i="6" s="1"/>
  <c r="AG81" i="6"/>
  <c r="AH81" i="6"/>
  <c r="AG175" i="6"/>
  <c r="AH175" i="6"/>
  <c r="AD71" i="6"/>
  <c r="AC71" i="6"/>
  <c r="AF71" i="6"/>
  <c r="BJ183" i="6"/>
  <c r="BM183" i="6" s="1"/>
  <c r="BI183" i="6"/>
  <c r="BL183" i="6" s="1"/>
  <c r="BJ110" i="6"/>
  <c r="BM110" i="6" s="1"/>
  <c r="BI110" i="6"/>
  <c r="BL110" i="6" s="1"/>
  <c r="AG211" i="6"/>
  <c r="AH211" i="6"/>
  <c r="AH142" i="6"/>
  <c r="AG142" i="6"/>
  <c r="AG137" i="6"/>
  <c r="AH137" i="6"/>
  <c r="BJ215" i="6"/>
  <c r="BM215" i="6" s="1"/>
  <c r="BI215" i="6"/>
  <c r="BL215" i="6" s="1"/>
  <c r="BH186" i="6"/>
  <c r="BE186" i="6"/>
  <c r="BF186" i="6"/>
  <c r="BF254" i="6"/>
  <c r="BE254" i="6"/>
  <c r="BH254" i="6"/>
  <c r="AF243" i="6"/>
  <c r="AD243" i="6"/>
  <c r="AC243" i="6"/>
  <c r="AD161" i="6"/>
  <c r="AC161" i="6"/>
  <c r="AF161" i="6"/>
  <c r="BJ251" i="6"/>
  <c r="BM251" i="6" s="1"/>
  <c r="BI251" i="6"/>
  <c r="BL251" i="6" s="1"/>
  <c r="AH207" i="6"/>
  <c r="AG207" i="6"/>
  <c r="BJ155" i="6"/>
  <c r="BM155" i="6" s="1"/>
  <c r="BI155" i="6"/>
  <c r="BL155" i="6" s="1"/>
  <c r="AG147" i="6"/>
  <c r="AH147" i="6"/>
  <c r="BF165" i="6"/>
  <c r="BE165" i="6"/>
  <c r="BH165" i="6"/>
  <c r="BI97" i="6"/>
  <c r="BL97" i="6" s="1"/>
  <c r="BJ97" i="6"/>
  <c r="BM97" i="6" s="1"/>
  <c r="AG149" i="6"/>
  <c r="AH149" i="6"/>
  <c r="BJ234" i="6"/>
  <c r="BM234" i="6" s="1"/>
  <c r="BI234" i="6"/>
  <c r="BL234" i="6" s="1"/>
  <c r="AC103" i="6"/>
  <c r="AD103" i="6"/>
  <c r="AF103" i="6"/>
  <c r="AH119" i="6"/>
  <c r="AG119" i="6"/>
  <c r="BJ95" i="6"/>
  <c r="BM95" i="6" s="1"/>
  <c r="BI95" i="6"/>
  <c r="BL95" i="6" s="1"/>
  <c r="AG101" i="6"/>
  <c r="AH101" i="6"/>
  <c r="AH82" i="6"/>
  <c r="AG82" i="6"/>
  <c r="BJ78" i="6"/>
  <c r="BM78" i="6" s="1"/>
  <c r="BI78" i="6"/>
  <c r="BL78" i="6" s="1"/>
  <c r="AH216" i="6"/>
  <c r="AG216" i="6"/>
  <c r="AC232" i="6"/>
  <c r="AD232" i="6"/>
  <c r="AF232" i="6"/>
  <c r="AH194" i="6"/>
  <c r="AG194" i="6"/>
  <c r="BJ79" i="6"/>
  <c r="BM79" i="6" s="1"/>
  <c r="BI79" i="6"/>
  <c r="BL79" i="6" s="1"/>
  <c r="BH69" i="6"/>
  <c r="BF69" i="6"/>
  <c r="BE69" i="6"/>
  <c r="AF166" i="6"/>
  <c r="AC166" i="6"/>
  <c r="AD166" i="6"/>
  <c r="AG245" i="6"/>
  <c r="AH245" i="6"/>
  <c r="BE77" i="6"/>
  <c r="BF77" i="6"/>
  <c r="BH77" i="6"/>
  <c r="BJ158" i="6"/>
  <c r="BM158" i="6" s="1"/>
  <c r="BI158" i="6"/>
  <c r="BL158" i="6" s="1"/>
  <c r="AF218" i="6"/>
  <c r="AC218" i="6"/>
  <c r="AD218" i="6"/>
  <c r="BJ70" i="6"/>
  <c r="BM70" i="6" s="1"/>
  <c r="BI70" i="6"/>
  <c r="BL70" i="6" s="1"/>
  <c r="BJ178" i="6"/>
  <c r="BM178" i="6" s="1"/>
  <c r="BI178" i="6"/>
  <c r="BL178" i="6" s="1"/>
  <c r="BE229" i="6"/>
  <c r="BF229" i="6"/>
  <c r="BH229" i="6"/>
  <c r="AH213" i="6"/>
  <c r="AG213" i="6"/>
  <c r="AF192" i="6"/>
  <c r="AD192" i="6"/>
  <c r="AC192" i="6"/>
  <c r="BI134" i="6"/>
  <c r="BL134" i="6" s="1"/>
  <c r="BJ134" i="6"/>
  <c r="BM134" i="6" s="1"/>
  <c r="AH78" i="6"/>
  <c r="AG78" i="6"/>
  <c r="BI125" i="6"/>
  <c r="BL125" i="6" s="1"/>
  <c r="BJ125" i="6"/>
  <c r="BM125" i="6" s="1"/>
  <c r="BI148" i="6"/>
  <c r="BL148" i="6" s="1"/>
  <c r="BJ148" i="6"/>
  <c r="BM148" i="6" s="1"/>
  <c r="AD220" i="6"/>
  <c r="AC220" i="6"/>
  <c r="AF220" i="6"/>
  <c r="AD131" i="6"/>
  <c r="AC131" i="6"/>
  <c r="AF131" i="6"/>
  <c r="BI154" i="6"/>
  <c r="BL154" i="6" s="1"/>
  <c r="BJ154" i="6"/>
  <c r="BM154" i="6" s="1"/>
  <c r="BE139" i="6"/>
  <c r="BF139" i="6"/>
  <c r="BH139" i="6"/>
  <c r="AH159" i="6"/>
  <c r="AG159" i="6"/>
  <c r="BF187" i="6"/>
  <c r="BE187" i="6"/>
  <c r="BH187" i="6"/>
  <c r="BJ94" i="6"/>
  <c r="BM94" i="6" s="1"/>
  <c r="BI94" i="6"/>
  <c r="BL94" i="6" s="1"/>
  <c r="BJ106" i="6"/>
  <c r="BM106" i="6" s="1"/>
  <c r="BI106" i="6"/>
  <c r="BL106" i="6" s="1"/>
  <c r="BI74" i="6"/>
  <c r="BL74" i="6" s="1"/>
  <c r="BJ74" i="6"/>
  <c r="BM74" i="6" s="1"/>
  <c r="J134" i="2"/>
  <c r="N134" i="2"/>
  <c r="H134" i="2"/>
  <c r="G134" i="2"/>
  <c r="P134" i="2"/>
  <c r="O134" i="2"/>
  <c r="A136" i="2"/>
  <c r="B135" i="2"/>
  <c r="F134" i="2"/>
  <c r="BJ162" i="6" l="1"/>
  <c r="BM162" i="6" s="1"/>
  <c r="BJ193" i="6"/>
  <c r="BM193" i="6" s="1"/>
  <c r="BI223" i="6"/>
  <c r="BL223" i="6" s="1"/>
  <c r="BI214" i="6"/>
  <c r="BL214" i="6" s="1"/>
  <c r="BJ124" i="6"/>
  <c r="BM124" i="6" s="1"/>
  <c r="AH98" i="6"/>
  <c r="BI133" i="6"/>
  <c r="BL133" i="6" s="1"/>
  <c r="BI198" i="6"/>
  <c r="BL198" i="6" s="1"/>
  <c r="BJ200" i="6"/>
  <c r="BM200" i="6" s="1"/>
  <c r="BJ256" i="6"/>
  <c r="BM256" i="6" s="1"/>
  <c r="AH240" i="6"/>
  <c r="AG150" i="6"/>
  <c r="BJ135" i="6"/>
  <c r="BM135" i="6" s="1"/>
  <c r="AH230" i="6"/>
  <c r="BI247" i="6"/>
  <c r="BL247" i="6" s="1"/>
  <c r="AH127" i="6"/>
  <c r="AG102" i="6"/>
  <c r="BJ205" i="6"/>
  <c r="BM205" i="6" s="1"/>
  <c r="BJ65" i="6"/>
  <c r="BM65" i="6" s="1"/>
  <c r="AH209" i="6"/>
  <c r="AH129" i="6"/>
  <c r="BJ184" i="6"/>
  <c r="BM184" i="6" s="1"/>
  <c r="BJ85" i="6"/>
  <c r="BM85" i="6" s="1"/>
  <c r="BJ153" i="6"/>
  <c r="BM153" i="6" s="1"/>
  <c r="AG140" i="6"/>
  <c r="AH105" i="6"/>
  <c r="BJ64" i="6"/>
  <c r="BM64" i="6" s="1"/>
  <c r="AH111" i="6"/>
  <c r="AG133" i="6"/>
  <c r="M34" i="6"/>
  <c r="M35" i="6"/>
  <c r="O35" i="6" s="1"/>
  <c r="M36" i="6"/>
  <c r="O36" i="6" s="1"/>
  <c r="BI98" i="6"/>
  <c r="BL98" i="6" s="1"/>
  <c r="AH184" i="6"/>
  <c r="BI216" i="6"/>
  <c r="BL216" i="6" s="1"/>
  <c r="BJ127" i="6"/>
  <c r="BM127" i="6" s="1"/>
  <c r="BJ111" i="6"/>
  <c r="BM111" i="6" s="1"/>
  <c r="BI102" i="6"/>
  <c r="BL102" i="6" s="1"/>
  <c r="AG135" i="6"/>
  <c r="AH89" i="6"/>
  <c r="BI264" i="6"/>
  <c r="BL264" i="6" s="1"/>
  <c r="AH233" i="6"/>
  <c r="BJ132" i="6"/>
  <c r="BM132" i="6" s="1"/>
  <c r="AG205" i="6"/>
  <c r="AG249" i="6"/>
  <c r="AG214" i="6"/>
  <c r="AG202" i="6"/>
  <c r="BI137" i="6"/>
  <c r="BL137" i="6" s="1"/>
  <c r="BJ129" i="6"/>
  <c r="BM129" i="6" s="1"/>
  <c r="BI255" i="6"/>
  <c r="BL255" i="6" s="1"/>
  <c r="AG193" i="6"/>
  <c r="BI176" i="6"/>
  <c r="BL176" i="6" s="1"/>
  <c r="BJ143" i="6"/>
  <c r="BM143" i="6" s="1"/>
  <c r="BI105" i="6"/>
  <c r="BL105" i="6" s="1"/>
  <c r="BI240" i="6"/>
  <c r="BL240" i="6" s="1"/>
  <c r="AG65" i="6"/>
  <c r="AH90" i="6"/>
  <c r="BJ140" i="6"/>
  <c r="BM140" i="6" s="1"/>
  <c r="AG247" i="6"/>
  <c r="BI221" i="6"/>
  <c r="BL221" i="6" s="1"/>
  <c r="AH131" i="6"/>
  <c r="AG131" i="6"/>
  <c r="AH192" i="6"/>
  <c r="AG192" i="6"/>
  <c r="AH232" i="6"/>
  <c r="AG232" i="6"/>
  <c r="BJ186" i="6"/>
  <c r="BM186" i="6" s="1"/>
  <c r="BI186" i="6"/>
  <c r="BL186" i="6" s="1"/>
  <c r="BI141" i="6"/>
  <c r="BL141" i="6" s="1"/>
  <c r="BJ141" i="6"/>
  <c r="BM141" i="6" s="1"/>
  <c r="BJ71" i="6"/>
  <c r="BM71" i="6" s="1"/>
  <c r="BI71" i="6"/>
  <c r="BL71" i="6" s="1"/>
  <c r="BI173" i="6"/>
  <c r="BL173" i="6" s="1"/>
  <c r="BJ173" i="6"/>
  <c r="BM173" i="6" s="1"/>
  <c r="BI179" i="6"/>
  <c r="BL179" i="6" s="1"/>
  <c r="BJ179" i="6"/>
  <c r="BM179" i="6" s="1"/>
  <c r="AG257" i="6"/>
  <c r="AH257" i="6"/>
  <c r="BI220" i="6"/>
  <c r="BL220" i="6" s="1"/>
  <c r="BJ220" i="6"/>
  <c r="BM220" i="6" s="1"/>
  <c r="AH69" i="6"/>
  <c r="AG69" i="6"/>
  <c r="BI232" i="6"/>
  <c r="BL232" i="6" s="1"/>
  <c r="BJ232" i="6"/>
  <c r="BM232" i="6" s="1"/>
  <c r="AG186" i="6"/>
  <c r="AH186" i="6"/>
  <c r="BJ171" i="6"/>
  <c r="BM171" i="6" s="1"/>
  <c r="BI171" i="6"/>
  <c r="BL171" i="6" s="1"/>
  <c r="AH187" i="6"/>
  <c r="AG187" i="6"/>
  <c r="AG123" i="6"/>
  <c r="AH123" i="6"/>
  <c r="BI177" i="6"/>
  <c r="BL177" i="6" s="1"/>
  <c r="BJ177" i="6"/>
  <c r="BM177" i="6" s="1"/>
  <c r="BI257" i="6"/>
  <c r="BL257" i="6" s="1"/>
  <c r="BJ257" i="6"/>
  <c r="BM257" i="6" s="1"/>
  <c r="AH73" i="6"/>
  <c r="AG73" i="6"/>
  <c r="BI69" i="6"/>
  <c r="BL69" i="6" s="1"/>
  <c r="BJ69" i="6"/>
  <c r="BM69" i="6" s="1"/>
  <c r="AG161" i="6"/>
  <c r="AH161" i="6"/>
  <c r="AH146" i="6"/>
  <c r="AG146" i="6"/>
  <c r="BI217" i="6"/>
  <c r="BL217" i="6" s="1"/>
  <c r="BJ217" i="6"/>
  <c r="BM217" i="6" s="1"/>
  <c r="AG77" i="6"/>
  <c r="AH77" i="6"/>
  <c r="AG188" i="6"/>
  <c r="AH188" i="6"/>
  <c r="AG217" i="6"/>
  <c r="AH217" i="6"/>
  <c r="AH225" i="6"/>
  <c r="AG225" i="6"/>
  <c r="AH177" i="6"/>
  <c r="AG177" i="6"/>
  <c r="AH195" i="6"/>
  <c r="AG195" i="6"/>
  <c r="BJ218" i="6"/>
  <c r="BM218" i="6" s="1"/>
  <c r="BI218" i="6"/>
  <c r="BL218" i="6" s="1"/>
  <c r="BJ222" i="6"/>
  <c r="BM222" i="6" s="1"/>
  <c r="BI222" i="6"/>
  <c r="BL222" i="6" s="1"/>
  <c r="AH173" i="6"/>
  <c r="AG173" i="6"/>
  <c r="BJ161" i="6"/>
  <c r="BM161" i="6" s="1"/>
  <c r="BI161" i="6"/>
  <c r="BL161" i="6" s="1"/>
  <c r="AG254" i="6"/>
  <c r="AH254" i="6"/>
  <c r="BI138" i="6"/>
  <c r="BL138" i="6" s="1"/>
  <c r="BJ138" i="6"/>
  <c r="BM138" i="6" s="1"/>
  <c r="AG179" i="6"/>
  <c r="AH179" i="6"/>
  <c r="AG199" i="6"/>
  <c r="AH199" i="6"/>
  <c r="AH92" i="6"/>
  <c r="AG92" i="6"/>
  <c r="BI73" i="6"/>
  <c r="BL73" i="6" s="1"/>
  <c r="BJ73" i="6"/>
  <c r="BM73" i="6" s="1"/>
  <c r="BJ123" i="6"/>
  <c r="BM123" i="6" s="1"/>
  <c r="BI123" i="6"/>
  <c r="BL123" i="6" s="1"/>
  <c r="AH171" i="6"/>
  <c r="AG171" i="6"/>
  <c r="BI235" i="6"/>
  <c r="BL235" i="6" s="1"/>
  <c r="BJ235" i="6"/>
  <c r="BM235" i="6" s="1"/>
  <c r="BI187" i="6"/>
  <c r="BL187" i="6" s="1"/>
  <c r="BJ187" i="6"/>
  <c r="BM187" i="6" s="1"/>
  <c r="AG218" i="6"/>
  <c r="AH218" i="6"/>
  <c r="AH166" i="6"/>
  <c r="AG166" i="6"/>
  <c r="BI165" i="6"/>
  <c r="BL165" i="6" s="1"/>
  <c r="BJ165" i="6"/>
  <c r="BM165" i="6" s="1"/>
  <c r="AH243" i="6"/>
  <c r="AG243" i="6"/>
  <c r="BI131" i="6"/>
  <c r="BL131" i="6" s="1"/>
  <c r="BJ131" i="6"/>
  <c r="BM131" i="6" s="1"/>
  <c r="AG229" i="6"/>
  <c r="AH229" i="6"/>
  <c r="BI225" i="6"/>
  <c r="BL225" i="6" s="1"/>
  <c r="BJ225" i="6"/>
  <c r="BM225" i="6" s="1"/>
  <c r="AG235" i="6"/>
  <c r="AH235" i="6"/>
  <c r="BI199" i="6"/>
  <c r="BL199" i="6" s="1"/>
  <c r="BJ199" i="6"/>
  <c r="BM199" i="6" s="1"/>
  <c r="BI92" i="6"/>
  <c r="BL92" i="6" s="1"/>
  <c r="BJ92" i="6"/>
  <c r="BM92" i="6" s="1"/>
  <c r="BJ192" i="6"/>
  <c r="BM192" i="6" s="1"/>
  <c r="BI192" i="6"/>
  <c r="BL192" i="6" s="1"/>
  <c r="AG244" i="6"/>
  <c r="AH244" i="6"/>
  <c r="BJ103" i="6"/>
  <c r="BM103" i="6" s="1"/>
  <c r="BI103" i="6"/>
  <c r="BL103" i="6" s="1"/>
  <c r="BJ243" i="6"/>
  <c r="BM243" i="6" s="1"/>
  <c r="BI243" i="6"/>
  <c r="BL243" i="6" s="1"/>
  <c r="AG210" i="6"/>
  <c r="AH210" i="6"/>
  <c r="AG115" i="6"/>
  <c r="AH115" i="6"/>
  <c r="BI208" i="6"/>
  <c r="BL208" i="6" s="1"/>
  <c r="BJ208" i="6"/>
  <c r="BM208" i="6" s="1"/>
  <c r="BI195" i="6"/>
  <c r="BL195" i="6" s="1"/>
  <c r="BJ195" i="6"/>
  <c r="BM195" i="6" s="1"/>
  <c r="BI244" i="6"/>
  <c r="BL244" i="6" s="1"/>
  <c r="BJ244" i="6"/>
  <c r="BM244" i="6" s="1"/>
  <c r="AH222" i="6"/>
  <c r="AG222" i="6"/>
  <c r="AG138" i="6"/>
  <c r="AH138" i="6"/>
  <c r="BI139" i="6"/>
  <c r="BL139" i="6" s="1"/>
  <c r="BJ139" i="6"/>
  <c r="BM139" i="6" s="1"/>
  <c r="AH220" i="6"/>
  <c r="AG220" i="6"/>
  <c r="BI229" i="6"/>
  <c r="BL229" i="6" s="1"/>
  <c r="BJ229" i="6"/>
  <c r="BM229" i="6" s="1"/>
  <c r="BI77" i="6"/>
  <c r="BL77" i="6" s="1"/>
  <c r="BJ77" i="6"/>
  <c r="BM77" i="6" s="1"/>
  <c r="AG103" i="6"/>
  <c r="AH103" i="6"/>
  <c r="BJ254" i="6"/>
  <c r="BM254" i="6" s="1"/>
  <c r="BI254" i="6"/>
  <c r="BL254" i="6" s="1"/>
  <c r="AG71" i="6"/>
  <c r="AH71" i="6"/>
  <c r="AG165" i="6"/>
  <c r="AH165" i="6"/>
  <c r="AH141" i="6"/>
  <c r="AG141" i="6"/>
  <c r="AH208" i="6"/>
  <c r="AG208" i="6"/>
  <c r="BJ188" i="6"/>
  <c r="BM188" i="6" s="1"/>
  <c r="BI188" i="6"/>
  <c r="BL188" i="6" s="1"/>
  <c r="BI166" i="6"/>
  <c r="BL166" i="6" s="1"/>
  <c r="BJ166" i="6"/>
  <c r="BM166" i="6" s="1"/>
  <c r="AG139" i="6"/>
  <c r="AH139" i="6"/>
  <c r="AH169" i="6"/>
  <c r="AG169" i="6"/>
  <c r="BJ146" i="6"/>
  <c r="BM146" i="6" s="1"/>
  <c r="BI146" i="6"/>
  <c r="BL146" i="6" s="1"/>
  <c r="BJ210" i="6"/>
  <c r="BM210" i="6" s="1"/>
  <c r="BI210" i="6"/>
  <c r="BL210" i="6" s="1"/>
  <c r="BJ115" i="6"/>
  <c r="BM115" i="6" s="1"/>
  <c r="BI115" i="6"/>
  <c r="BL115" i="6" s="1"/>
  <c r="BI169" i="6"/>
  <c r="BL169" i="6" s="1"/>
  <c r="BJ169" i="6"/>
  <c r="BM169" i="6" s="1"/>
  <c r="O135" i="2"/>
  <c r="P135" i="2"/>
  <c r="H135" i="2"/>
  <c r="G135" i="2"/>
  <c r="N135" i="2"/>
  <c r="J135" i="2"/>
  <c r="F135" i="2"/>
  <c r="A137" i="2"/>
  <c r="B136" i="2"/>
  <c r="N136" i="2" l="1"/>
  <c r="J136" i="2"/>
  <c r="H136" i="2"/>
  <c r="G136" i="2"/>
  <c r="P136" i="2"/>
  <c r="O136" i="2"/>
  <c r="B137" i="2"/>
  <c r="A138" i="2"/>
  <c r="F136" i="2"/>
  <c r="G137" i="2" l="1"/>
  <c r="P137" i="2"/>
  <c r="H137" i="2"/>
  <c r="O137" i="2"/>
  <c r="N137" i="2"/>
  <c r="J137" i="2"/>
  <c r="A139" i="2"/>
  <c r="B138" i="2"/>
  <c r="F137" i="2"/>
  <c r="J138" i="2" l="1"/>
  <c r="N138" i="2"/>
  <c r="O138" i="2"/>
  <c r="H138" i="2"/>
  <c r="G138" i="2"/>
  <c r="P138" i="2"/>
  <c r="F138" i="2"/>
  <c r="A140" i="2"/>
  <c r="B139" i="2"/>
  <c r="O139" i="2" l="1"/>
  <c r="G139" i="2"/>
  <c r="P139" i="2"/>
  <c r="H139" i="2"/>
  <c r="N139" i="2"/>
  <c r="J139" i="2"/>
  <c r="A141" i="2"/>
  <c r="B140" i="2"/>
  <c r="F139" i="2"/>
  <c r="J140" i="2" l="1"/>
  <c r="N140" i="2"/>
  <c r="O140" i="2"/>
  <c r="H140" i="2"/>
  <c r="P140" i="2"/>
  <c r="G140" i="2"/>
  <c r="F140" i="2"/>
  <c r="A142" i="2"/>
  <c r="B141" i="2"/>
  <c r="O141" i="2" l="1"/>
  <c r="G141" i="2"/>
  <c r="P141" i="2"/>
  <c r="H141" i="2"/>
  <c r="J141" i="2"/>
  <c r="N141" i="2"/>
  <c r="A143" i="2"/>
  <c r="B142" i="2"/>
  <c r="F141" i="2"/>
  <c r="J142" i="2" l="1"/>
  <c r="N142" i="2"/>
  <c r="H142" i="2"/>
  <c r="G142" i="2"/>
  <c r="P142" i="2"/>
  <c r="O142" i="2"/>
  <c r="F142" i="2"/>
  <c r="A144" i="2"/>
  <c r="B143" i="2"/>
  <c r="O143" i="2" l="1"/>
  <c r="G143" i="2"/>
  <c r="P143" i="2"/>
  <c r="H143" i="2"/>
  <c r="N143" i="2"/>
  <c r="J143" i="2"/>
  <c r="A145" i="2"/>
  <c r="B144" i="2"/>
  <c r="F143" i="2"/>
  <c r="J144" i="2" l="1"/>
  <c r="N144" i="2"/>
  <c r="G144" i="2"/>
  <c r="P144" i="2"/>
  <c r="O144" i="2"/>
  <c r="H144" i="2"/>
  <c r="F144" i="2"/>
  <c r="A146" i="2"/>
  <c r="B145" i="2"/>
  <c r="O145" i="2" l="1"/>
  <c r="G145" i="2"/>
  <c r="P145" i="2"/>
  <c r="H145" i="2"/>
  <c r="N145" i="2"/>
  <c r="J145" i="2"/>
  <c r="A147" i="2"/>
  <c r="B146" i="2"/>
  <c r="F145" i="2"/>
  <c r="J146" i="2" l="1"/>
  <c r="N146" i="2"/>
  <c r="P146" i="2"/>
  <c r="O146" i="2"/>
  <c r="H146" i="2"/>
  <c r="G146" i="2"/>
  <c r="F146" i="2"/>
  <c r="A148" i="2"/>
  <c r="B147" i="2"/>
  <c r="O147" i="2" l="1"/>
  <c r="G147" i="2"/>
  <c r="P147" i="2"/>
  <c r="H147" i="2"/>
  <c r="N147" i="2"/>
  <c r="J147" i="2"/>
  <c r="A149" i="2"/>
  <c r="B148" i="2"/>
  <c r="F147" i="2"/>
  <c r="J148" i="2" l="1"/>
  <c r="N148" i="2"/>
  <c r="P148" i="2"/>
  <c r="O148" i="2"/>
  <c r="H148" i="2"/>
  <c r="G148" i="2"/>
  <c r="F148" i="2"/>
  <c r="A150" i="2"/>
  <c r="B149" i="2"/>
  <c r="O149" i="2" l="1"/>
  <c r="G149" i="2"/>
  <c r="P149" i="2"/>
  <c r="H149" i="2"/>
  <c r="N149" i="2"/>
  <c r="J149" i="2"/>
  <c r="A151" i="2"/>
  <c r="B150" i="2"/>
  <c r="F149" i="2"/>
  <c r="J150" i="2" l="1"/>
  <c r="N150" i="2"/>
  <c r="G150" i="2"/>
  <c r="P150" i="2"/>
  <c r="O150" i="2"/>
  <c r="H150" i="2"/>
  <c r="F150" i="2"/>
  <c r="A152" i="2"/>
  <c r="B151" i="2"/>
  <c r="O151" i="2" l="1"/>
  <c r="G151" i="2"/>
  <c r="P151" i="2"/>
  <c r="H151" i="2"/>
  <c r="N151" i="2"/>
  <c r="J151" i="2"/>
  <c r="A153" i="2"/>
  <c r="B152" i="2"/>
  <c r="F151" i="2"/>
  <c r="J152" i="2" l="1"/>
  <c r="N152" i="2"/>
  <c r="P152" i="2"/>
  <c r="O152" i="2"/>
  <c r="H152" i="2"/>
  <c r="G152" i="2"/>
  <c r="F152" i="2"/>
  <c r="A154" i="2"/>
  <c r="B153" i="2"/>
  <c r="O153" i="2" l="1"/>
  <c r="G153" i="2"/>
  <c r="P153" i="2"/>
  <c r="H153" i="2"/>
  <c r="J153" i="2"/>
  <c r="N153" i="2"/>
  <c r="A155" i="2"/>
  <c r="B154" i="2"/>
  <c r="F153" i="2"/>
  <c r="J154" i="2" l="1"/>
  <c r="N154" i="2"/>
  <c r="H154" i="2"/>
  <c r="G154" i="2"/>
  <c r="P154" i="2"/>
  <c r="O154" i="2"/>
  <c r="F154" i="2"/>
  <c r="A156" i="2"/>
  <c r="B155" i="2"/>
  <c r="O155" i="2" l="1"/>
  <c r="G155" i="2"/>
  <c r="P155" i="2"/>
  <c r="H155" i="2"/>
  <c r="N155" i="2"/>
  <c r="J155" i="2"/>
  <c r="A157" i="2"/>
  <c r="B156" i="2"/>
  <c r="F155" i="2"/>
  <c r="J156" i="2" l="1"/>
  <c r="N156" i="2"/>
  <c r="H156" i="2"/>
  <c r="G156" i="2"/>
  <c r="P156" i="2"/>
  <c r="O156" i="2"/>
  <c r="F156" i="2"/>
  <c r="A158" i="2"/>
  <c r="B157" i="2"/>
  <c r="O157" i="2" l="1"/>
  <c r="G157" i="2"/>
  <c r="P157" i="2"/>
  <c r="H157" i="2"/>
  <c r="N157" i="2"/>
  <c r="J157" i="2"/>
  <c r="A159" i="2"/>
  <c r="B158" i="2"/>
  <c r="F157" i="2"/>
  <c r="J158" i="2" l="1"/>
  <c r="N158" i="2"/>
  <c r="H158" i="2"/>
  <c r="G158" i="2"/>
  <c r="P158" i="2"/>
  <c r="O158" i="2"/>
  <c r="F158" i="2"/>
  <c r="A160" i="2"/>
  <c r="B159" i="2"/>
  <c r="O159" i="2" l="1"/>
  <c r="G159" i="2"/>
  <c r="P159" i="2"/>
  <c r="H159" i="2"/>
  <c r="N159" i="2"/>
  <c r="J159" i="2"/>
  <c r="A161" i="2"/>
  <c r="B160" i="2"/>
  <c r="F159" i="2"/>
  <c r="J160" i="2" l="1"/>
  <c r="H160" i="2"/>
  <c r="N160" i="2"/>
  <c r="P160" i="2"/>
  <c r="G160" i="2"/>
  <c r="O160" i="2"/>
  <c r="F160" i="2"/>
  <c r="A162" i="2"/>
  <c r="B161" i="2"/>
  <c r="O161" i="2" l="1"/>
  <c r="G161" i="2"/>
  <c r="N161" i="2"/>
  <c r="P161" i="2"/>
  <c r="H161" i="2"/>
  <c r="J161" i="2"/>
  <c r="A163" i="2"/>
  <c r="B162" i="2"/>
  <c r="F161" i="2"/>
  <c r="J162" i="2" l="1"/>
  <c r="N162" i="2"/>
  <c r="P162" i="2"/>
  <c r="H162" i="2"/>
  <c r="G162" i="2"/>
  <c r="O162" i="2"/>
  <c r="F162" i="2"/>
  <c r="A164" i="2"/>
  <c r="B163" i="2"/>
  <c r="O163" i="2" l="1"/>
  <c r="G163" i="2"/>
  <c r="N163" i="2"/>
  <c r="P163" i="2"/>
  <c r="H163" i="2"/>
  <c r="J163" i="2"/>
  <c r="A165" i="2"/>
  <c r="B164" i="2"/>
  <c r="F163" i="2"/>
  <c r="J164" i="2" l="1"/>
  <c r="N164" i="2"/>
  <c r="P164" i="2"/>
  <c r="H164" i="2"/>
  <c r="G164" i="2"/>
  <c r="O164" i="2"/>
  <c r="F164" i="2"/>
  <c r="A166" i="2"/>
  <c r="B165" i="2"/>
  <c r="O165" i="2" l="1"/>
  <c r="G165" i="2"/>
  <c r="P165" i="2"/>
  <c r="H165" i="2"/>
  <c r="N165" i="2"/>
  <c r="J165" i="2"/>
  <c r="A167" i="2"/>
  <c r="B166" i="2"/>
  <c r="F165" i="2"/>
  <c r="J166" i="2" l="1"/>
  <c r="N166" i="2"/>
  <c r="P166" i="2"/>
  <c r="H166" i="2"/>
  <c r="O166" i="2"/>
  <c r="G166" i="2"/>
  <c r="F166" i="2"/>
  <c r="A168" i="2"/>
  <c r="B167" i="2"/>
  <c r="P167" i="2" l="1"/>
  <c r="G167" i="2"/>
  <c r="O167" i="2"/>
  <c r="H167" i="2"/>
  <c r="N167" i="2"/>
  <c r="J167" i="2"/>
  <c r="A169" i="2"/>
  <c r="B168" i="2"/>
  <c r="F167" i="2"/>
  <c r="N168" i="2" l="1"/>
  <c r="O168" i="2"/>
  <c r="G168" i="2"/>
  <c r="J168" i="2"/>
  <c r="P168" i="2"/>
  <c r="H168" i="2"/>
  <c r="F168" i="2"/>
  <c r="A170" i="2"/>
  <c r="B169" i="2"/>
  <c r="H169" i="2" l="1"/>
  <c r="N169" i="2"/>
  <c r="P169" i="2"/>
  <c r="G169" i="2"/>
  <c r="O169" i="2"/>
  <c r="J169" i="2"/>
  <c r="A171" i="2"/>
  <c r="B170" i="2"/>
  <c r="F169" i="2"/>
  <c r="O170" i="2" l="1"/>
  <c r="G170" i="2"/>
  <c r="P170" i="2"/>
  <c r="H170" i="2"/>
  <c r="N170" i="2"/>
  <c r="J170" i="2"/>
  <c r="F170" i="2"/>
  <c r="A172" i="2"/>
  <c r="B171" i="2"/>
  <c r="N171" i="2" l="1"/>
  <c r="O171" i="2"/>
  <c r="H171" i="2"/>
  <c r="G171" i="2"/>
  <c r="P171" i="2"/>
  <c r="J171" i="2"/>
  <c r="F171" i="2"/>
  <c r="B46" i="1" l="1"/>
  <c r="B50" i="1" l="1"/>
  <c r="D74" i="2"/>
  <c r="B115" i="2"/>
  <c r="B124" i="2" s="1"/>
  <c r="I172" i="2"/>
  <c r="I130" i="2"/>
  <c r="I135" i="2"/>
  <c r="I139" i="2"/>
  <c r="I143" i="2"/>
  <c r="I147" i="2"/>
  <c r="I151" i="2"/>
  <c r="I155" i="2"/>
  <c r="I159" i="2"/>
  <c r="I163" i="2"/>
  <c r="D55" i="2"/>
  <c r="D70" i="2"/>
  <c r="I137" i="2"/>
  <c r="I145" i="2"/>
  <c r="I153" i="2"/>
  <c r="I161" i="2"/>
  <c r="I131" i="2"/>
  <c r="D53" i="2"/>
  <c r="D72" i="2"/>
  <c r="D65" i="2"/>
  <c r="D47" i="2"/>
  <c r="D62" i="2"/>
  <c r="I134" i="2"/>
  <c r="I154" i="2"/>
  <c r="D52" i="2"/>
  <c r="I168" i="2"/>
  <c r="I166" i="2"/>
  <c r="I150" i="2"/>
  <c r="D75" i="2"/>
  <c r="I170" i="2"/>
  <c r="D69" i="2"/>
  <c r="D51" i="2"/>
  <c r="I144" i="2"/>
  <c r="D67" i="2"/>
  <c r="I146" i="2"/>
  <c r="D63" i="2"/>
  <c r="D73" i="2"/>
  <c r="D66" i="2"/>
  <c r="D58" i="2"/>
  <c r="I157" i="2"/>
  <c r="I141" i="2"/>
  <c r="F19" i="1"/>
  <c r="B26" i="1" s="1"/>
  <c r="I171" i="2"/>
  <c r="I148" i="2"/>
  <c r="I156" i="2"/>
  <c r="D48" i="2"/>
  <c r="I138" i="2"/>
  <c r="D61" i="2"/>
  <c r="I160" i="2"/>
  <c r="I140" i="2"/>
  <c r="D60" i="2"/>
  <c r="I162" i="2"/>
  <c r="D64" i="2"/>
  <c r="I132" i="2"/>
  <c r="D50" i="2"/>
  <c r="D46" i="2"/>
  <c r="D49" i="2"/>
  <c r="D71" i="2"/>
  <c r="I165" i="2"/>
  <c r="I149" i="2"/>
  <c r="I133" i="2"/>
  <c r="B75" i="1"/>
  <c r="L29" i="1" s="1"/>
  <c r="D56" i="2"/>
  <c r="D57" i="2"/>
  <c r="I152" i="2"/>
  <c r="I169" i="2"/>
  <c r="D68" i="2"/>
  <c r="I129" i="2"/>
  <c r="I164" i="2"/>
  <c r="I136" i="2"/>
  <c r="D54" i="2"/>
  <c r="I167" i="2"/>
  <c r="B51" i="1"/>
  <c r="B59" i="1" s="1"/>
  <c r="L28" i="1" s="1"/>
  <c r="I158" i="2"/>
  <c r="I142" i="2"/>
  <c r="D59" i="2"/>
  <c r="E54" i="2" l="1"/>
  <c r="G54" i="2" s="1"/>
  <c r="E21" i="2" s="1"/>
  <c r="E56" i="2"/>
  <c r="G56" i="2" s="1"/>
  <c r="E23" i="2" s="1"/>
  <c r="E50" i="2"/>
  <c r="G50" i="2" s="1"/>
  <c r="E17" i="2" s="1"/>
  <c r="E51" i="2"/>
  <c r="F51" i="2" s="1"/>
  <c r="D18" i="2" s="1"/>
  <c r="E71" i="2"/>
  <c r="G71" i="2" s="1"/>
  <c r="E38" i="2" s="1"/>
  <c r="F18" i="1"/>
  <c r="F17" i="1" s="1"/>
  <c r="F22" i="1"/>
  <c r="B55" i="1" s="1"/>
  <c r="F23" i="1"/>
  <c r="B72" i="1" s="1"/>
  <c r="E74" i="2"/>
  <c r="F74" i="2" s="1"/>
  <c r="D41" i="2" s="1"/>
  <c r="E59" i="2"/>
  <c r="E57" i="2"/>
  <c r="F57" i="2" s="1"/>
  <c r="D24" i="2" s="1"/>
  <c r="E46" i="2"/>
  <c r="F46" i="2" s="1"/>
  <c r="D13" i="2" s="1"/>
  <c r="E61" i="2"/>
  <c r="E73" i="2"/>
  <c r="F73" i="2" s="1"/>
  <c r="D40" i="2" s="1"/>
  <c r="E75" i="2"/>
  <c r="F75" i="2" s="1"/>
  <c r="D42" i="2" s="1"/>
  <c r="E52" i="2"/>
  <c r="G52" i="2" s="1"/>
  <c r="E19" i="2" s="1"/>
  <c r="E47" i="2"/>
  <c r="G47" i="2" s="1"/>
  <c r="E14" i="2" s="1"/>
  <c r="E68" i="2"/>
  <c r="G68" i="2" s="1"/>
  <c r="E35" i="2" s="1"/>
  <c r="E60" i="2"/>
  <c r="G60" i="2" s="1"/>
  <c r="E27" i="2" s="1"/>
  <c r="E63" i="2"/>
  <c r="G63" i="2" s="1"/>
  <c r="E30" i="2" s="1"/>
  <c r="E65" i="2"/>
  <c r="G65" i="2" s="1"/>
  <c r="E32" i="2" s="1"/>
  <c r="E70" i="2"/>
  <c r="F70" i="2" s="1"/>
  <c r="D37" i="2" s="1"/>
  <c r="E48" i="2"/>
  <c r="G48" i="2" s="1"/>
  <c r="E15" i="2" s="1"/>
  <c r="E58" i="2"/>
  <c r="E69" i="2"/>
  <c r="F69" i="2" s="1"/>
  <c r="D36" i="2" s="1"/>
  <c r="E72" i="2"/>
  <c r="G72" i="2" s="1"/>
  <c r="E39" i="2" s="1"/>
  <c r="E55" i="2"/>
  <c r="G55" i="2" s="1"/>
  <c r="E22" i="2" s="1"/>
  <c r="E49" i="2"/>
  <c r="G49" i="2" s="1"/>
  <c r="E16" i="2" s="1"/>
  <c r="E64" i="2"/>
  <c r="G64" i="2" s="1"/>
  <c r="E31" i="2" s="1"/>
  <c r="M135" i="2"/>
  <c r="M151" i="2"/>
  <c r="M167" i="2"/>
  <c r="M140" i="2"/>
  <c r="M156" i="2"/>
  <c r="M171" i="2"/>
  <c r="M153" i="2"/>
  <c r="M138" i="2"/>
  <c r="M170" i="2"/>
  <c r="M157" i="2"/>
  <c r="M142" i="2"/>
  <c r="M139" i="2"/>
  <c r="M155" i="2"/>
  <c r="M172" i="2"/>
  <c r="M144" i="2"/>
  <c r="M160" i="2"/>
  <c r="B119" i="2"/>
  <c r="M161" i="2"/>
  <c r="M146" i="2"/>
  <c r="M133" i="2"/>
  <c r="M165" i="2"/>
  <c r="M158" i="2"/>
  <c r="M143" i="2"/>
  <c r="M132" i="2"/>
  <c r="M164" i="2"/>
  <c r="M169" i="2"/>
  <c r="M141" i="2"/>
  <c r="M150" i="2"/>
  <c r="M131" i="2"/>
  <c r="M163" i="2"/>
  <c r="M152" i="2"/>
  <c r="M145" i="2"/>
  <c r="M162" i="2"/>
  <c r="M166" i="2"/>
  <c r="M159" i="2"/>
  <c r="M137" i="2"/>
  <c r="M134" i="2"/>
  <c r="M130" i="2"/>
  <c r="M148" i="2"/>
  <c r="M147" i="2"/>
  <c r="M168" i="2"/>
  <c r="M149" i="2"/>
  <c r="M136" i="2"/>
  <c r="M129" i="2"/>
  <c r="M154" i="2"/>
  <c r="E66" i="2"/>
  <c r="G66" i="2" s="1"/>
  <c r="E33" i="2" s="1"/>
  <c r="E67" i="2"/>
  <c r="G67" i="2" s="1"/>
  <c r="E34" i="2" s="1"/>
  <c r="E62" i="2"/>
  <c r="G62" i="2" s="1"/>
  <c r="E29" i="2" s="1"/>
  <c r="E53" i="2"/>
  <c r="F53" i="2" s="1"/>
  <c r="D20" i="2" s="1"/>
  <c r="K129" i="2"/>
  <c r="K143" i="2"/>
  <c r="K159" i="2"/>
  <c r="K132" i="2"/>
  <c r="K148" i="2"/>
  <c r="K164" i="2"/>
  <c r="K137" i="2"/>
  <c r="K169" i="2"/>
  <c r="K154" i="2"/>
  <c r="K141" i="2"/>
  <c r="K150" i="2"/>
  <c r="K131" i="2"/>
  <c r="K147" i="2"/>
  <c r="K163" i="2"/>
  <c r="K136" i="2"/>
  <c r="K152" i="2"/>
  <c r="K168" i="2"/>
  <c r="K145" i="2"/>
  <c r="K172" i="2"/>
  <c r="K162" i="2"/>
  <c r="Q162" i="2" s="1"/>
  <c r="K149" i="2"/>
  <c r="K158" i="2"/>
  <c r="K166" i="2"/>
  <c r="K151" i="2"/>
  <c r="K140" i="2"/>
  <c r="K171" i="2"/>
  <c r="K138" i="2"/>
  <c r="Q138" i="2" s="1"/>
  <c r="K157" i="2"/>
  <c r="K139" i="2"/>
  <c r="B117" i="2"/>
  <c r="K160" i="2"/>
  <c r="K161" i="2"/>
  <c r="K133" i="2"/>
  <c r="K142" i="2"/>
  <c r="K167" i="2"/>
  <c r="K153" i="2"/>
  <c r="K134" i="2"/>
  <c r="K144" i="2"/>
  <c r="K146" i="2"/>
  <c r="K135" i="2"/>
  <c r="Q135" i="2" s="1"/>
  <c r="K170" i="2"/>
  <c r="K155" i="2"/>
  <c r="K130" i="2"/>
  <c r="K165" i="2"/>
  <c r="Q165" i="2" s="1"/>
  <c r="K156" i="2"/>
  <c r="Q150" i="2" l="1"/>
  <c r="Q131" i="2"/>
  <c r="Q160" i="2"/>
  <c r="Q137" i="2"/>
  <c r="Q132" i="2"/>
  <c r="Q133" i="2"/>
  <c r="Q139" i="2"/>
  <c r="Q140" i="2"/>
  <c r="Q147" i="2"/>
  <c r="Q145" i="2"/>
  <c r="Q156" i="2"/>
  <c r="Q170" i="2"/>
  <c r="Q134" i="2"/>
  <c r="Q129" i="2"/>
  <c r="Q168" i="2"/>
  <c r="Q154" i="2"/>
  <c r="Q146" i="2"/>
  <c r="Q167" i="2"/>
  <c r="Q136" i="2"/>
  <c r="Q159" i="2"/>
  <c r="F52" i="2"/>
  <c r="D19" i="2" s="1"/>
  <c r="F62" i="2"/>
  <c r="D29" i="2" s="1"/>
  <c r="F72" i="2"/>
  <c r="D39" i="2" s="1"/>
  <c r="F68" i="2"/>
  <c r="D35" i="2" s="1"/>
  <c r="F47" i="2"/>
  <c r="D14" i="2" s="1"/>
  <c r="G75" i="2"/>
  <c r="E42" i="2" s="1"/>
  <c r="G51" i="2"/>
  <c r="E18" i="2" s="1"/>
  <c r="F54" i="2"/>
  <c r="D21" i="2" s="1"/>
  <c r="Q144" i="2"/>
  <c r="Q141" i="2"/>
  <c r="Q130" i="2"/>
  <c r="Q158" i="2"/>
  <c r="Q171" i="2"/>
  <c r="G69" i="2"/>
  <c r="E36" i="2" s="1"/>
  <c r="Q149" i="2"/>
  <c r="F67" i="2"/>
  <c r="D34" i="2" s="1"/>
  <c r="F55" i="2"/>
  <c r="D22" i="2" s="1"/>
  <c r="F65" i="2"/>
  <c r="D32" i="2" s="1"/>
  <c r="F63" i="2"/>
  <c r="D30" i="2" s="1"/>
  <c r="F71" i="2"/>
  <c r="D38" i="2" s="1"/>
  <c r="F56" i="2"/>
  <c r="D23" i="2" s="1"/>
  <c r="Q143" i="2"/>
  <c r="F50" i="2"/>
  <c r="D17" i="2" s="1"/>
  <c r="Q153" i="2"/>
  <c r="Q152" i="2"/>
  <c r="F64" i="2"/>
  <c r="D31" i="2" s="1"/>
  <c r="Q157" i="2"/>
  <c r="Q166" i="2"/>
  <c r="Q155" i="2"/>
  <c r="Q163" i="2"/>
  <c r="Q164" i="2"/>
  <c r="F66" i="2"/>
  <c r="D33" i="2" s="1"/>
  <c r="Q148" i="2"/>
  <c r="Q142" i="2"/>
  <c r="F49" i="2"/>
  <c r="D16" i="2" s="1"/>
  <c r="G73" i="2"/>
  <c r="E40" i="2" s="1"/>
  <c r="G46" i="2"/>
  <c r="E13" i="2" s="1"/>
  <c r="G57" i="2"/>
  <c r="E24" i="2" s="1"/>
  <c r="Q161" i="2"/>
  <c r="Q151" i="2"/>
  <c r="Q169" i="2"/>
  <c r="Q172" i="2"/>
  <c r="G25" i="2"/>
  <c r="H25" i="2"/>
  <c r="H26" i="2"/>
  <c r="G26" i="2"/>
  <c r="H28" i="2"/>
  <c r="G28" i="2"/>
  <c r="G74" i="2"/>
  <c r="E41" i="2" s="1"/>
  <c r="G34" i="2"/>
  <c r="H34" i="2"/>
  <c r="F58" i="2"/>
  <c r="D25" i="2" s="1"/>
  <c r="G31" i="2"/>
  <c r="H31" i="2"/>
  <c r="G22" i="2"/>
  <c r="H22" i="2"/>
  <c r="H36" i="2"/>
  <c r="G36" i="2"/>
  <c r="G58" i="2"/>
  <c r="E25" i="2" s="1"/>
  <c r="G32" i="2"/>
  <c r="H32" i="2"/>
  <c r="H30" i="2"/>
  <c r="G30" i="2"/>
  <c r="G14" i="2"/>
  <c r="H14" i="2"/>
  <c r="H19" i="2"/>
  <c r="G19" i="2"/>
  <c r="G61" i="2"/>
  <c r="E28" i="2" s="1"/>
  <c r="H13" i="2"/>
  <c r="G13" i="2"/>
  <c r="G24" i="2"/>
  <c r="H24" i="2"/>
  <c r="F59" i="2"/>
  <c r="D26" i="2" s="1"/>
  <c r="B76" i="1"/>
  <c r="K29" i="1"/>
  <c r="H18" i="2"/>
  <c r="G18" i="2"/>
  <c r="G17" i="2"/>
  <c r="H17" i="2"/>
  <c r="G23" i="2"/>
  <c r="H23" i="2"/>
  <c r="G37" i="2"/>
  <c r="H37" i="2"/>
  <c r="H41" i="2"/>
  <c r="G41" i="2"/>
  <c r="B60" i="1"/>
  <c r="K28" i="1"/>
  <c r="G20" i="2"/>
  <c r="H20" i="2"/>
  <c r="H29" i="2"/>
  <c r="G29" i="2"/>
  <c r="H33" i="2"/>
  <c r="G33" i="2"/>
  <c r="G15" i="2"/>
  <c r="H15" i="2"/>
  <c r="G27" i="2"/>
  <c r="H27" i="2"/>
  <c r="G53" i="2"/>
  <c r="E20" i="2" s="1"/>
  <c r="H16" i="2"/>
  <c r="G16" i="2"/>
  <c r="H39" i="2"/>
  <c r="G39" i="2"/>
  <c r="F48" i="2"/>
  <c r="D15" i="2" s="1"/>
  <c r="G70" i="2"/>
  <c r="E37" i="2" s="1"/>
  <c r="F60" i="2"/>
  <c r="D27" i="2" s="1"/>
  <c r="H35" i="2"/>
  <c r="G35" i="2"/>
  <c r="G42" i="2"/>
  <c r="H42" i="2"/>
  <c r="H40" i="2"/>
  <c r="G40" i="2"/>
  <c r="F61" i="2"/>
  <c r="D28" i="2" s="1"/>
  <c r="G59" i="2"/>
  <c r="E26" i="2" s="1"/>
  <c r="G38" i="2"/>
  <c r="H38" i="2"/>
  <c r="H21" i="2"/>
  <c r="G21" i="2"/>
  <c r="B18" i="2" l="1"/>
  <c r="C18" i="2" s="1"/>
  <c r="B38" i="2"/>
  <c r="C38" i="2" s="1"/>
  <c r="B39" i="2"/>
  <c r="C39" i="2" s="1"/>
  <c r="B36" i="2"/>
  <c r="C36" i="2" s="1"/>
  <c r="B31" i="2"/>
  <c r="C31" i="2" s="1"/>
  <c r="B21" i="2"/>
  <c r="C21" i="2" s="1"/>
  <c r="B35" i="2"/>
  <c r="C35" i="2" s="1"/>
  <c r="B29" i="2"/>
  <c r="C29" i="2" s="1"/>
  <c r="B19" i="2"/>
  <c r="C19" i="2" s="1"/>
  <c r="B30" i="2"/>
  <c r="C30" i="2" s="1"/>
  <c r="B22" i="2"/>
  <c r="C22" i="2" s="1"/>
  <c r="B40" i="2"/>
  <c r="C40" i="2" s="1"/>
  <c r="B16" i="2"/>
  <c r="C16" i="2" s="1"/>
  <c r="B41" i="2"/>
  <c r="C41" i="2" s="1"/>
  <c r="B15" i="2"/>
  <c r="C15" i="2" s="1"/>
  <c r="B37" i="2"/>
  <c r="C37" i="2" s="1"/>
  <c r="B34" i="2"/>
  <c r="C34" i="2" s="1"/>
  <c r="B28" i="2"/>
  <c r="C28" i="2" s="1"/>
  <c r="B42" i="2"/>
  <c r="C42" i="2" s="1"/>
  <c r="B27" i="2"/>
  <c r="C27" i="2" s="1"/>
  <c r="B20" i="2"/>
  <c r="C20" i="2" s="1"/>
  <c r="B23" i="2"/>
  <c r="C23" i="2" s="1"/>
  <c r="B24" i="2"/>
  <c r="C24" i="2" s="1"/>
  <c r="B14" i="2"/>
  <c r="C14" i="2" s="1"/>
  <c r="B32" i="2"/>
  <c r="C32" i="2" s="1"/>
  <c r="B25" i="2"/>
  <c r="C25" i="2" s="1"/>
  <c r="B17" i="2"/>
  <c r="C17" i="2" s="1"/>
  <c r="B33" i="2"/>
  <c r="C33" i="2" s="1"/>
  <c r="B13" i="2"/>
  <c r="C13" i="2" s="1"/>
  <c r="B26" i="2"/>
  <c r="C26" i="2" s="1"/>
  <c r="F42" i="1"/>
  <c r="F41" i="1" s="1"/>
  <c r="G41" i="1" s="1"/>
  <c r="B95" i="1"/>
  <c r="B96" i="1" l="1"/>
  <c r="B42" i="1" s="1"/>
  <c r="B41" i="1"/>
</calcChain>
</file>

<file path=xl/sharedStrings.xml><?xml version="1.0" encoding="utf-8"?>
<sst xmlns="http://schemas.openxmlformats.org/spreadsheetml/2006/main" count="481" uniqueCount="323">
  <si>
    <t>Power Loss Calculation</t>
  </si>
  <si>
    <t>Switching Frequency</t>
  </si>
  <si>
    <t>kHz</t>
  </si>
  <si>
    <t>On Time</t>
  </si>
  <si>
    <t>ns</t>
  </si>
  <si>
    <t>V</t>
  </si>
  <si>
    <t>Duty Cycle</t>
  </si>
  <si>
    <t>Effective Output Resistance</t>
  </si>
  <si>
    <t>Ohm</t>
  </si>
  <si>
    <t>Output Current</t>
  </si>
  <si>
    <t>A</t>
  </si>
  <si>
    <t>Iupper,rms</t>
  </si>
  <si>
    <t>OUTPUT INDUCTOR</t>
  </si>
  <si>
    <t>Ilower,rms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</si>
  <si>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I/ILOAD)</t>
    </r>
  </si>
  <si>
    <t>%</t>
  </si>
  <si>
    <t>Recommended Inductor</t>
  </si>
  <si>
    <t>uH</t>
  </si>
  <si>
    <t>Current Ripple</t>
  </si>
  <si>
    <t>Ap-p</t>
  </si>
  <si>
    <t>Output Inductor</t>
  </si>
  <si>
    <t>Switching Loss</t>
  </si>
  <si>
    <t xml:space="preserve">     DCR</t>
  </si>
  <si>
    <t>mOhm</t>
  </si>
  <si>
    <t>Upper MOSFET</t>
  </si>
  <si>
    <t>Lower MOSFET</t>
  </si>
  <si>
    <t>Driver</t>
  </si>
  <si>
    <t>Number of Output Capacitor</t>
  </si>
  <si>
    <t xml:space="preserve">   Capacitance (Each)</t>
  </si>
  <si>
    <t>uF</t>
  </si>
  <si>
    <t>Ouput Cap. ESR</t>
  </si>
  <si>
    <t>Conduction Loss</t>
  </si>
  <si>
    <t xml:space="preserve">   ESR (Each)</t>
  </si>
  <si>
    <t>UPPER MOSFET</t>
  </si>
  <si>
    <t>Rds,on</t>
  </si>
  <si>
    <t>LOWER MOSFET</t>
  </si>
  <si>
    <t>Total Loss</t>
  </si>
  <si>
    <t>Watts</t>
  </si>
  <si>
    <t>Efficiency</t>
  </si>
  <si>
    <t>Power Dissipation in IC</t>
  </si>
  <si>
    <t>W</t>
  </si>
  <si>
    <t xml:space="preserve">   Rds,on</t>
  </si>
  <si>
    <t xml:space="preserve">   Vd</t>
  </si>
  <si>
    <t xml:space="preserve">   Qrr</t>
  </si>
  <si>
    <t>nC</t>
  </si>
  <si>
    <t xml:space="preserve">   Qg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</si>
  <si>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</si>
  <si>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</si>
  <si>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</si>
  <si>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</si>
  <si>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</si>
  <si>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</si>
  <si>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</si>
  <si>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</si>
  <si>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</si>
  <si>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</si>
  <si>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</si>
  <si>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</si>
  <si>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</si>
  <si>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</si>
  <si>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</si>
  <si>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</si>
  <si>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</si>
  <si>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</si>
  <si>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</si>
  <si>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</si>
  <si>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</si>
  <si>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</si>
  <si>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</si>
  <si>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</si>
  <si>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</si>
  <si>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</si>
  <si>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</si>
  <si>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</si>
  <si>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</si>
  <si>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</si>
  <si>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>Body diode conduction loss = Vd*Fsw*[ (Iout+Irip/2) * Td1+ (Iout-Irip/2) * Td2]</t>
  </si>
  <si>
    <t xml:space="preserve">   Pdiode_QRR</t>
  </si>
  <si>
    <t>Lower MOSFET diode reverse recovery loss = n*Vin*Fsw*Qrr</t>
  </si>
  <si>
    <t xml:space="preserve">   Plower</t>
  </si>
  <si>
    <t>Total lower MOSFETs Power loss</t>
  </si>
  <si>
    <t>DRIVER POWER LOSS</t>
  </si>
  <si>
    <t>Vgs,u</t>
  </si>
  <si>
    <t>Vgs,l</t>
  </si>
  <si>
    <t>Iq</t>
  </si>
  <si>
    <t>mA</t>
  </si>
  <si>
    <t>Quiescent Current</t>
  </si>
  <si>
    <t>Pdr,up</t>
  </si>
  <si>
    <t>Upper MOSFET driver loss = n*Vgs1*Fsw*Qg.up</t>
  </si>
  <si>
    <t>Pdr,low</t>
  </si>
  <si>
    <t>Lower MOSFET driver loss = n*Vgs2*Fsw*Qg.low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</si>
  <si>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</si>
  <si>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</si>
  <si>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</si>
  <si>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</si>
  <si>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</si>
  <si>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</si>
  <si>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</si>
  <si>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</si>
  <si>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</si>
  <si>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</si>
  <si>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</si>
  <si>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</si>
  <si>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</si>
  <si>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</si>
  <si>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</si>
  <si>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</si>
  <si>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Upper MOSFET</t>
  </si>
  <si>
    <t>Losses in Lower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</si>
  <si>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</si>
  <si>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</si>
  <si>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</si>
  <si>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</si>
  <si>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</si>
  <si>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</si>
  <si>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</si>
  <si>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</si>
  <si>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</si>
  <si>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</si>
  <si>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</si>
  <si>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</si>
  <si>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</si>
  <si>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</si>
  <si>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</si>
  <si>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</si>
  <si>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</si>
  <si>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</si>
  <si>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</si>
  <si>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</si>
  <si>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</si>
  <si>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</si>
  <si>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</si>
  <si>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</si>
  <si>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</si>
  <si>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</si>
  <si>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</si>
  <si>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</si>
  <si>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</si>
  <si>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</si>
  <si>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</si>
  <si>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</si>
  <si>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</si>
  <si>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</si>
  <si>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</si>
  <si>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</si>
  <si>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</si>
  <si>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</si>
  <si>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</si>
  <si>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</si>
  <si>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</si>
  <si>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</si>
  <si>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</si>
  <si>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</si>
  <si>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</si>
  <si>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</si>
  <si>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</si>
  <si>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</si>
  <si>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LDO</t>
  </si>
  <si>
    <t>LDO Loss = (Vin-V_LDO)*Iq</t>
  </si>
  <si>
    <t>Thermal Resitance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</si>
  <si>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</si>
  <si>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t>Ambient Temperature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</si>
  <si>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</si>
  <si>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 xml:space="preserve">Compensator Design - Type 2  </t>
  </si>
  <si>
    <t xml:space="preserve">See Below For Graphical Represenatation of Ti(s), Tv(s), T(s), Rfb1, Rfb2, Cfb1, R1, C1, C2 </t>
  </si>
  <si>
    <t>Transfer Function</t>
  </si>
  <si>
    <t>Controller</t>
  </si>
  <si>
    <t>Note: In order for the Compensation Design to work, need to have the Analysis Tool Pack active.</t>
  </si>
  <si>
    <t xml:space="preserve">1. Go to File, then Option. </t>
  </si>
  <si>
    <t>Current Sense, Sn</t>
  </si>
  <si>
    <t>A/s</t>
  </si>
  <si>
    <t xml:space="preserve">2. Select Add-Ins. </t>
  </si>
  <si>
    <t>3. If Analysis-ToolPak if it is inactive. Then use the manage menu.</t>
  </si>
  <si>
    <t>ωo</t>
  </si>
  <si>
    <t>Fesr</t>
  </si>
  <si>
    <t>Feedback Voltage, VFB</t>
  </si>
  <si>
    <t>4. Select Excel Add-ins and click Go.</t>
  </si>
  <si>
    <t>Fz</t>
  </si>
  <si>
    <t>5. Check Analysis-ToolPak and click OK.</t>
  </si>
  <si>
    <t>Q</t>
  </si>
  <si>
    <t>Selected Values</t>
  </si>
  <si>
    <t>Fs</t>
  </si>
  <si>
    <t>Desired Fc</t>
  </si>
  <si>
    <t>of Fs = Fc</t>
  </si>
  <si>
    <t>ohm</t>
  </si>
  <si>
    <t>Resistive Divider</t>
  </si>
  <si>
    <t>C1</t>
  </si>
  <si>
    <t>F</t>
  </si>
  <si>
    <t>C2</t>
  </si>
  <si>
    <t>Fz1</t>
  </si>
  <si>
    <t>Fp2</t>
  </si>
  <si>
    <t>User Selects Cfb2</t>
  </si>
  <si>
    <t>Bandwidth</t>
  </si>
  <si>
    <t>Phase margin</t>
  </si>
  <si>
    <t>degree</t>
  </si>
  <si>
    <t>Sampling Transfer Functions</t>
  </si>
  <si>
    <t>wn</t>
  </si>
  <si>
    <t>b</t>
  </si>
  <si>
    <t>Qn</t>
  </si>
  <si>
    <t>Fm</t>
  </si>
  <si>
    <t>Fstart</t>
  </si>
  <si>
    <t>Fstop</t>
  </si>
  <si>
    <t>Fstep</t>
  </si>
  <si>
    <t>Step</t>
  </si>
  <si>
    <t>Calculations for the Sampling Transfer function</t>
  </si>
  <si>
    <t>Current Loop Gain</t>
  </si>
  <si>
    <t>Open Loop Voltage Gain</t>
  </si>
  <si>
    <t>Total Loop Gain</t>
  </si>
  <si>
    <t>Voltage Divider Gain</t>
  </si>
  <si>
    <t>Forward Gain</t>
  </si>
  <si>
    <t>Open Loop to Inductor Current Transfer function</t>
  </si>
  <si>
    <t>Open Loop duty Cycle to Output Voltage Transfer Function</t>
  </si>
  <si>
    <t>Fm*Rt*Fdi(S)*He(S)</t>
  </si>
  <si>
    <t>Fm*Fdv(S)</t>
  </si>
  <si>
    <t>TV(S)/1+Ti(S)</t>
  </si>
  <si>
    <t>Compensator</t>
  </si>
  <si>
    <t>Voltage loop with compensation</t>
  </si>
  <si>
    <t>Closed Loop with Compensation</t>
  </si>
  <si>
    <t>To Find the Bandwidth</t>
  </si>
  <si>
    <t>S = j*2*pi*F</t>
  </si>
  <si>
    <t>Real He(s)</t>
  </si>
  <si>
    <t>Imag He(S)</t>
  </si>
  <si>
    <t>Complex He(S)</t>
  </si>
  <si>
    <t>Gain He(S)</t>
  </si>
  <si>
    <t>Phase He(S)</t>
  </si>
  <si>
    <t>Gain</t>
  </si>
  <si>
    <t>Upper Complex</t>
  </si>
  <si>
    <t>Lower Complex</t>
  </si>
  <si>
    <t>Fdi(S)</t>
  </si>
  <si>
    <t>lower Same as inductor</t>
  </si>
  <si>
    <t>Fdv(S)</t>
  </si>
  <si>
    <t>Ti(s)</t>
  </si>
  <si>
    <t>Phase</t>
  </si>
  <si>
    <t>Tv(S)</t>
  </si>
  <si>
    <t>T(S)</t>
  </si>
  <si>
    <t>gain</t>
  </si>
  <si>
    <t>phase</t>
  </si>
  <si>
    <t>Z1(S)</t>
  </si>
  <si>
    <t>Z2(S)</t>
  </si>
  <si>
    <t>2nd gm pole</t>
  </si>
  <si>
    <t>2nd gm pole//Cp1</t>
  </si>
  <si>
    <t>2 poles contribution</t>
  </si>
  <si>
    <t>Voltage Gain Denominator</t>
  </si>
  <si>
    <t>K(S)</t>
  </si>
  <si>
    <t>top</t>
  </si>
  <si>
    <t>bottom</t>
  </si>
  <si>
    <t>Zf(S)</t>
  </si>
  <si>
    <t>A(S)</t>
  </si>
  <si>
    <t>mag</t>
  </si>
  <si>
    <t>Tv(s)c</t>
  </si>
  <si>
    <t>T(s)</t>
  </si>
  <si>
    <t>1-gain</t>
  </si>
  <si>
    <t>User Selects R3</t>
  </si>
  <si>
    <t>DCM-CCM Boundary</t>
  </si>
  <si>
    <t>Energy Current</t>
  </si>
  <si>
    <t>Time shift</t>
  </si>
  <si>
    <t>Frequency</t>
  </si>
  <si>
    <t>(R3//Z1//Z2)/R3</t>
  </si>
  <si>
    <t>(R3//Z1/Z2)/R3</t>
  </si>
  <si>
    <t>Zf(s)/Z1(s)</t>
  </si>
  <si>
    <r>
      <t>Total Control Slope, m</t>
    </r>
    <r>
      <rPr>
        <vertAlign val="subscript"/>
        <sz val="12"/>
        <rFont val="Arial"/>
        <family val="2"/>
      </rPr>
      <t>c</t>
    </r>
  </si>
  <si>
    <t>dB</t>
  </si>
  <si>
    <t>Gain margin</t>
  </si>
  <si>
    <t>-Phase</t>
  </si>
  <si>
    <r>
      <t>Tran-resistance, R</t>
    </r>
    <r>
      <rPr>
        <vertAlign val="subscript"/>
        <sz val="10"/>
        <rFont val="Arial"/>
        <family val="2"/>
      </rPr>
      <t>T</t>
    </r>
  </si>
  <si>
    <r>
      <t>Slope Compensation, S</t>
    </r>
    <r>
      <rPr>
        <vertAlign val="subscript"/>
        <sz val="10"/>
        <rFont val="Arial"/>
        <family val="2"/>
      </rPr>
      <t>E (without Fs)</t>
    </r>
  </si>
  <si>
    <t>Iout (A)</t>
  </si>
  <si>
    <t>Eff (%)</t>
  </si>
  <si>
    <t>User Selects R1</t>
  </si>
  <si>
    <t>User Selects R2</t>
  </si>
  <si>
    <t>User Selects C4</t>
  </si>
  <si>
    <t>R4</t>
  </si>
  <si>
    <t>Ratio of SE to IL</t>
  </si>
  <si>
    <t>Rad/s</t>
  </si>
  <si>
    <t>Soft Start Time</t>
  </si>
  <si>
    <t>ms</t>
  </si>
  <si>
    <t>Bias Voltage</t>
  </si>
  <si>
    <t>Output Current, Iout</t>
  </si>
  <si>
    <r>
      <t>Soft Start Capacitor, C</t>
    </r>
    <r>
      <rPr>
        <b/>
        <vertAlign val="subscript"/>
        <sz val="10"/>
        <rFont val="Times New Roman"/>
        <family val="1"/>
      </rPr>
      <t>SS</t>
    </r>
  </si>
  <si>
    <t>kOhm</t>
  </si>
  <si>
    <t>Caculated Values of Amplifer</t>
  </si>
  <si>
    <t>OUTPUT CAPACITOR, Co</t>
  </si>
  <si>
    <t>Output Inductor, L1</t>
  </si>
  <si>
    <r>
      <t>FS Program Resistor, R</t>
    </r>
    <r>
      <rPr>
        <b/>
        <vertAlign val="subscript"/>
        <sz val="10"/>
        <rFont val="Times New Roman"/>
        <family val="1"/>
      </rPr>
      <t>FS</t>
    </r>
  </si>
  <si>
    <t>Vin=24V, Vout=3.3V (206m/106m)</t>
  </si>
  <si>
    <t>Vin=24V, Vout=3.3V (419m/231m)</t>
  </si>
  <si>
    <t>MSYNC Voltage</t>
  </si>
  <si>
    <t>G1(S)</t>
  </si>
  <si>
    <t>G2(S)</t>
  </si>
  <si>
    <t>gm</t>
  </si>
  <si>
    <t>A/V</t>
  </si>
  <si>
    <t>Denominator</t>
  </si>
  <si>
    <t>Conpensator</t>
  </si>
  <si>
    <t>Mag</t>
  </si>
  <si>
    <t>Voltage Loop w/ Comp</t>
  </si>
  <si>
    <t>Tv(S)c</t>
  </si>
  <si>
    <t>Error gm pole 1MHz</t>
  </si>
  <si>
    <t>Tu's A(s) Transfer Function</t>
  </si>
  <si>
    <t>4. -G2</t>
  </si>
  <si>
    <t>-G1</t>
  </si>
  <si>
    <t>1. (Go+G2)/(G2-gm)</t>
  </si>
  <si>
    <t>2. (G1+G2+G3)</t>
  </si>
  <si>
    <t>3. (G1+G2+G3)(Go+G2)/(gm-G2)</t>
  </si>
  <si>
    <t xml:space="preserve">freq                    </t>
  </si>
  <si>
    <t xml:space="preserve">Gain                    </t>
  </si>
  <si>
    <t xml:space="preserve">Phase                   </t>
  </si>
  <si>
    <t>24Vin, 5Vout, 3A</t>
  </si>
  <si>
    <t>Part Number</t>
  </si>
  <si>
    <t>AP66200</t>
  </si>
  <si>
    <t>AP66200Q</t>
  </si>
  <si>
    <t>AP66300</t>
  </si>
  <si>
    <t>AP66300Q</t>
  </si>
  <si>
    <t>R3</t>
  </si>
  <si>
    <t>6. Go to File, then Option.</t>
  </si>
  <si>
    <t>7. Select Advance.</t>
  </si>
  <si>
    <t>8. Unselect Use System separator</t>
  </si>
  <si>
    <t/>
  </si>
  <si>
    <t>9. Change to local Decimal/Thousand separator to "." or ","</t>
  </si>
  <si>
    <t>10. Click OK.</t>
  </si>
  <si>
    <t>Junction Temperature</t>
  </si>
  <si>
    <t>AP64203Q</t>
  </si>
  <si>
    <t>AP64303Q</t>
  </si>
  <si>
    <t>Version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</si>
</sst>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0"/>
    <numFmt numFmtId="165" formatCode="0.000E+00"/>
    <numFmt numFmtId="166" formatCode="#,##0.0"/>
    <numFmt numFmtId="167" formatCode="#,##0.000"/>
    <numFmt numFmtId="168" formatCode="0.0"/>
    <numFmt numFmtId="169" formatCode="0.0000E+00"/>
    <numFmt numFmtId="170" formatCode="0.0000"/>
    <numFmt numFmtId="171" formatCode="_(* #,##0.000_);_(* \(#,##0.000\);_(* &quot;-&quot;??_);_(@_)"/>
    <numFmt numFmtId="172" formatCode="0.0E+00"/>
  </numFmts>
  <fonts count="4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0"/>
      <name val="Arial"/>
      <family val="2"/>
    </font>
    <font>
      <b/>
      <sz val="10"/>
      <name val="Symbol"/>
      <family val="1"/>
      <charset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theme="1"/>
      <name val="Calibri"/>
      <family val="2"/>
      <scheme val="minor"/>
    </font>
    <font>
      <vertAlign val="subscript"/>
      <sz val="10"/>
      <name val="Arial"/>
      <family val="2"/>
    </font>
    <font>
      <sz val="10"/>
      <color indexed="63"/>
      <name val="Times New Roman"/>
      <family val="1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b/>
      <sz val="11"/>
      <name val="Arial"/>
      <family val="2"/>
    </font>
    <font>
      <b/>
      <sz val="12"/>
      <color indexed="63"/>
      <name val="Times New Roman"/>
      <family val="1"/>
    </font>
    <font>
      <b/>
      <sz val="12"/>
      <color indexed="63"/>
      <name val="Arial"/>
      <family val="2"/>
    </font>
    <font>
      <sz val="11"/>
      <color rgb="FFFF0000"/>
      <name val="Calibri"/>
      <family val="2"/>
      <scheme val="minor"/>
    </font>
    <font>
      <b/>
      <vertAlign val="subscript"/>
      <sz val="10"/>
      <name val="Times New Roman"/>
      <family val="1"/>
    </font>
    <font>
      <b/>
      <i/>
      <u/>
      <sz val="10"/>
      <color theme="0"/>
      <name val="Arial"/>
      <family val="2"/>
    </font>
    <font>
      <b/>
      <i/>
      <sz val="10"/>
      <color theme="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6"/>
      <color rgb="FF0070C0"/>
      <name val="Calibri"/>
      <family val="2"/>
      <scheme val="minor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0" borderId="0"/>
    <xf numFmtId="0" fontId="26" fillId="0" borderId="0"/>
    <xf numFmtId="9" fontId="26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9" fillId="0" borderId="0">
      <alignment vertical="center"/>
    </xf>
  </cellStyleXfs>
  <cellXfs count="196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3" borderId="0" xfId="0" applyFont="1" applyFill="1"/>
    <xf numFmtId="2" fontId="1" fillId="4" borderId="0" xfId="0" applyNumberFormat="1" applyFont="1" applyFill="1"/>
    <xf numFmtId="0" fontId="4" fillId="2" borderId="0" xfId="0" applyFont="1" applyFill="1"/>
    <xf numFmtId="0" fontId="1" fillId="4" borderId="0" xfId="0" applyFont="1" applyFill="1"/>
    <xf numFmtId="2" fontId="1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7" fillId="2" borderId="0" xfId="0" applyFont="1" applyFill="1" applyProtection="1">
      <protection hidden="1"/>
    </xf>
    <xf numFmtId="0" fontId="7" fillId="2" borderId="0" xfId="0" applyFont="1" applyFill="1"/>
    <xf numFmtId="0" fontId="1" fillId="2" borderId="0" xfId="0" quotePrefix="1" applyFont="1" applyFill="1"/>
    <xf numFmtId="164" fontId="7" fillId="2" borderId="0" xfId="0" applyNumberFormat="1" applyFont="1" applyFill="1" applyProtection="1">
      <protection hidden="1"/>
    </xf>
    <xf numFmtId="1" fontId="1" fillId="2" borderId="0" xfId="0" applyNumberFormat="1" applyFont="1" applyFill="1"/>
    <xf numFmtId="0" fontId="8" fillId="2" borderId="0" xfId="0" applyFont="1" applyFill="1"/>
    <xf numFmtId="164" fontId="9" fillId="4" borderId="0" xfId="0" applyNumberFormat="1" applyFont="1" applyFill="1"/>
    <xf numFmtId="0" fontId="9" fillId="3" borderId="0" xfId="0" applyFont="1" applyFill="1"/>
    <xf numFmtId="164" fontId="1" fillId="5" borderId="0" xfId="0" applyNumberFormat="1" applyFont="1" applyFill="1"/>
    <xf numFmtId="0" fontId="1" fillId="6" borderId="0" xfId="0" applyFont="1" applyFill="1"/>
    <xf numFmtId="1" fontId="1" fillId="2" borderId="1" xfId="0" applyNumberFormat="1" applyFont="1" applyFill="1" applyBorder="1"/>
    <xf numFmtId="1" fontId="3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Protection="1">
      <protection hidden="1"/>
    </xf>
    <xf numFmtId="164" fontId="3" fillId="2" borderId="0" xfId="0" applyNumberFormat="1" applyFont="1" applyFill="1"/>
    <xf numFmtId="168" fontId="6" fillId="4" borderId="0" xfId="0" applyNumberFormat="1" applyFont="1" applyFill="1"/>
    <xf numFmtId="168" fontId="1" fillId="4" borderId="0" xfId="0" applyNumberFormat="1" applyFont="1" applyFill="1"/>
    <xf numFmtId="168" fontId="1" fillId="8" borderId="0" xfId="0" applyNumberFormat="1" applyFont="1" applyFill="1" applyProtection="1">
      <protection locked="0"/>
    </xf>
    <xf numFmtId="0" fontId="6" fillId="8" borderId="0" xfId="0" applyFont="1" applyFill="1" applyProtection="1">
      <protection locked="0"/>
    </xf>
    <xf numFmtId="1" fontId="1" fillId="8" borderId="0" xfId="0" applyNumberFormat="1" applyFont="1" applyFill="1" applyProtection="1">
      <protection locked="0"/>
    </xf>
    <xf numFmtId="0" fontId="26" fillId="0" borderId="0" xfId="2"/>
    <xf numFmtId="0" fontId="20" fillId="0" borderId="10" xfId="2" applyFont="1" applyBorder="1"/>
    <xf numFmtId="0" fontId="24" fillId="0" borderId="0" xfId="2" applyFont="1"/>
    <xf numFmtId="0" fontId="26" fillId="4" borderId="5" xfId="2" applyFill="1" applyBorder="1" applyAlignment="1">
      <alignment horizontal="left"/>
    </xf>
    <xf numFmtId="0" fontId="26" fillId="4" borderId="0" xfId="2" applyFill="1" applyAlignment="1">
      <alignment horizontal="left"/>
    </xf>
    <xf numFmtId="0" fontId="26" fillId="4" borderId="9" xfId="2" applyFill="1" applyBorder="1"/>
    <xf numFmtId="0" fontId="26" fillId="4" borderId="6" xfId="2" applyFill="1" applyBorder="1"/>
    <xf numFmtId="0" fontId="26" fillId="4" borderId="14" xfId="2" applyFill="1" applyBorder="1"/>
    <xf numFmtId="0" fontId="26" fillId="2" borderId="0" xfId="2" applyFill="1"/>
    <xf numFmtId="0" fontId="26" fillId="3" borderId="6" xfId="2" applyFill="1" applyBorder="1"/>
    <xf numFmtId="0" fontId="26" fillId="3" borderId="14" xfId="2" applyFill="1" applyBorder="1"/>
    <xf numFmtId="0" fontId="20" fillId="3" borderId="10" xfId="2" applyFont="1" applyFill="1" applyBorder="1"/>
    <xf numFmtId="0" fontId="20" fillId="3" borderId="11" xfId="2" applyFont="1" applyFill="1" applyBorder="1"/>
    <xf numFmtId="0" fontId="20" fillId="3" borderId="13" xfId="2" applyFont="1" applyFill="1" applyBorder="1"/>
    <xf numFmtId="11" fontId="26" fillId="4" borderId="11" xfId="2" applyNumberFormat="1" applyFill="1" applyBorder="1"/>
    <xf numFmtId="11" fontId="26" fillId="4" borderId="13" xfId="2" applyNumberFormat="1" applyFill="1" applyBorder="1"/>
    <xf numFmtId="1" fontId="21" fillId="4" borderId="8" xfId="2" applyNumberFormat="1" applyFont="1" applyFill="1" applyBorder="1"/>
    <xf numFmtId="165" fontId="21" fillId="4" borderId="1" xfId="2" applyNumberFormat="1" applyFont="1" applyFill="1" applyBorder="1"/>
    <xf numFmtId="0" fontId="26" fillId="3" borderId="10" xfId="2" applyFill="1" applyBorder="1"/>
    <xf numFmtId="0" fontId="26" fillId="3" borderId="11" xfId="2" applyFill="1" applyBorder="1"/>
    <xf numFmtId="0" fontId="26" fillId="3" borderId="13" xfId="2" applyFill="1" applyBorder="1"/>
    <xf numFmtId="11" fontId="26" fillId="4" borderId="10" xfId="2" applyNumberFormat="1" applyFill="1" applyBorder="1"/>
    <xf numFmtId="164" fontId="26" fillId="4" borderId="11" xfId="2" applyNumberFormat="1" applyFill="1" applyBorder="1"/>
    <xf numFmtId="0" fontId="26" fillId="2" borderId="5" xfId="2" applyFill="1" applyBorder="1"/>
    <xf numFmtId="0" fontId="26" fillId="2" borderId="6" xfId="2" applyFill="1" applyBorder="1"/>
    <xf numFmtId="0" fontId="26" fillId="2" borderId="10" xfId="2" applyFill="1" applyBorder="1"/>
    <xf numFmtId="0" fontId="26" fillId="2" borderId="11" xfId="2" applyFill="1" applyBorder="1"/>
    <xf numFmtId="0" fontId="26" fillId="2" borderId="13" xfId="2" applyFill="1" applyBorder="1"/>
    <xf numFmtId="0" fontId="26" fillId="2" borderId="12" xfId="2" applyFill="1" applyBorder="1"/>
    <xf numFmtId="0" fontId="24" fillId="2" borderId="0" xfId="2" applyFont="1" applyFill="1"/>
    <xf numFmtId="0" fontId="26" fillId="4" borderId="1" xfId="2" applyFill="1" applyBorder="1" applyAlignment="1">
      <alignment horizontal="left"/>
    </xf>
    <xf numFmtId="0" fontId="22" fillId="2" borderId="0" xfId="2" applyFont="1" applyFill="1"/>
    <xf numFmtId="0" fontId="25" fillId="2" borderId="0" xfId="2" applyFont="1" applyFill="1"/>
    <xf numFmtId="0" fontId="22" fillId="0" borderId="0" xfId="2" applyFont="1"/>
    <xf numFmtId="11" fontId="25" fillId="2" borderId="0" xfId="2" applyNumberFormat="1" applyFont="1" applyFill="1"/>
    <xf numFmtId="0" fontId="27" fillId="0" borderId="0" xfId="2" applyFont="1"/>
    <xf numFmtId="11" fontId="28" fillId="0" borderId="0" xfId="1" applyNumberFormat="1" applyFont="1"/>
    <xf numFmtId="0" fontId="28" fillId="0" borderId="0" xfId="0" applyFont="1"/>
    <xf numFmtId="0" fontId="22" fillId="7" borderId="0" xfId="2" applyFont="1" applyFill="1"/>
    <xf numFmtId="0" fontId="26" fillId="7" borderId="0" xfId="2" applyFill="1"/>
    <xf numFmtId="1" fontId="1" fillId="4" borderId="0" xfId="0" applyNumberFormat="1" applyFont="1" applyFill="1"/>
    <xf numFmtId="11" fontId="0" fillId="0" borderId="0" xfId="0" applyNumberFormat="1"/>
    <xf numFmtId="11" fontId="26" fillId="0" borderId="0" xfId="2" applyNumberFormat="1"/>
    <xf numFmtId="11" fontId="26" fillId="2" borderId="0" xfId="2" applyNumberFormat="1" applyFill="1"/>
    <xf numFmtId="11" fontId="22" fillId="2" borderId="0" xfId="2" applyNumberFormat="1" applyFont="1" applyFill="1"/>
    <xf numFmtId="165" fontId="22" fillId="7" borderId="0" xfId="2" applyNumberFormat="1" applyFont="1" applyFill="1"/>
    <xf numFmtId="11" fontId="26" fillId="4" borderId="6" xfId="2" applyNumberFormat="1" applyFill="1" applyBorder="1"/>
    <xf numFmtId="0" fontId="20" fillId="2" borderId="7" xfId="2" applyFont="1" applyFill="1" applyBorder="1"/>
    <xf numFmtId="1" fontId="21" fillId="4" borderId="0" xfId="2" applyNumberFormat="1" applyFont="1" applyFill="1"/>
    <xf numFmtId="11" fontId="22" fillId="7" borderId="8" xfId="2" applyNumberFormat="1" applyFont="1" applyFill="1" applyBorder="1"/>
    <xf numFmtId="0" fontId="23" fillId="7" borderId="9" xfId="2" applyFont="1" applyFill="1" applyBorder="1"/>
    <xf numFmtId="0" fontId="23" fillId="7" borderId="6" xfId="2" applyFont="1" applyFill="1" applyBorder="1"/>
    <xf numFmtId="165" fontId="22" fillId="7" borderId="1" xfId="2" applyNumberFormat="1" applyFont="1" applyFill="1" applyBorder="1"/>
    <xf numFmtId="0" fontId="23" fillId="7" borderId="14" xfId="2" applyFont="1" applyFill="1" applyBorder="1"/>
    <xf numFmtId="0" fontId="26" fillId="2" borderId="7" xfId="2" applyFill="1" applyBorder="1" applyAlignment="1">
      <alignment horizontal="right"/>
    </xf>
    <xf numFmtId="0" fontId="26" fillId="2" borderId="5" xfId="2" applyFill="1" applyBorder="1" applyAlignment="1">
      <alignment horizontal="right"/>
    </xf>
    <xf numFmtId="0" fontId="26" fillId="2" borderId="12" xfId="2" applyFill="1" applyBorder="1" applyAlignment="1">
      <alignment horizontal="right"/>
    </xf>
    <xf numFmtId="11" fontId="1" fillId="8" borderId="10" xfId="2" applyNumberFormat="1" applyFont="1" applyFill="1" applyBorder="1" applyProtection="1">
      <protection locked="0"/>
    </xf>
    <xf numFmtId="0" fontId="30" fillId="4" borderId="5" xfId="2" applyFont="1" applyFill="1" applyBorder="1" applyAlignment="1">
      <alignment horizontal="left"/>
    </xf>
    <xf numFmtId="11" fontId="29" fillId="4" borderId="11" xfId="2" applyNumberFormat="1" applyFont="1" applyFill="1" applyBorder="1"/>
    <xf numFmtId="0" fontId="30" fillId="3" borderId="6" xfId="2" applyFont="1" applyFill="1" applyBorder="1"/>
    <xf numFmtId="9" fontId="33" fillId="8" borderId="8" xfId="3" applyFont="1" applyFill="1" applyBorder="1" applyProtection="1">
      <protection locked="0"/>
    </xf>
    <xf numFmtId="171" fontId="32" fillId="4" borderId="11" xfId="5" applyNumberFormat="1" applyFont="1" applyFill="1" applyBorder="1"/>
    <xf numFmtId="165" fontId="21" fillId="4" borderId="0" xfId="2" applyNumberFormat="1" applyFont="1" applyFill="1"/>
    <xf numFmtId="2" fontId="4" fillId="4" borderId="10" xfId="2" applyNumberFormat="1" applyFont="1" applyFill="1" applyBorder="1"/>
    <xf numFmtId="2" fontId="4" fillId="4" borderId="11" xfId="2" applyNumberFormat="1" applyFont="1" applyFill="1" applyBorder="1"/>
    <xf numFmtId="2" fontId="4" fillId="4" borderId="13" xfId="2" applyNumberFormat="1" applyFont="1" applyFill="1" applyBorder="1"/>
    <xf numFmtId="0" fontId="34" fillId="0" borderId="10" xfId="2" applyFont="1" applyBorder="1"/>
    <xf numFmtId="0" fontId="34" fillId="0" borderId="11" xfId="2" applyFont="1" applyBorder="1"/>
    <xf numFmtId="0" fontId="34" fillId="0" borderId="13" xfId="2" applyFont="1" applyBorder="1"/>
    <xf numFmtId="0" fontId="26" fillId="3" borderId="9" xfId="2" applyFill="1" applyBorder="1"/>
    <xf numFmtId="0" fontId="3" fillId="2" borderId="0" xfId="0" applyFont="1" applyFill="1" applyProtection="1">
      <protection hidden="1"/>
    </xf>
    <xf numFmtId="11" fontId="1" fillId="8" borderId="17" xfId="2" applyNumberFormat="1" applyFont="1" applyFill="1" applyBorder="1" applyProtection="1">
      <protection locked="0"/>
    </xf>
    <xf numFmtId="0" fontId="26" fillId="3" borderId="18" xfId="2" applyFill="1" applyBorder="1"/>
    <xf numFmtId="11" fontId="35" fillId="0" borderId="0" xfId="1" applyNumberFormat="1" applyFont="1"/>
    <xf numFmtId="2" fontId="1" fillId="4" borderId="0" xfId="0" applyNumberFormat="1" applyFont="1" applyFill="1" applyAlignment="1">
      <alignment horizontal="right" vertical="center"/>
    </xf>
    <xf numFmtId="168" fontId="9" fillId="4" borderId="0" xfId="0" applyNumberFormat="1" applyFont="1" applyFill="1"/>
    <xf numFmtId="1" fontId="1" fillId="4" borderId="0" xfId="0" applyNumberFormat="1" applyFont="1" applyFill="1" applyAlignment="1">
      <alignment horizontal="right" vertical="center"/>
    </xf>
    <xf numFmtId="0" fontId="30" fillId="4" borderId="12" xfId="2" applyFont="1" applyFill="1" applyBorder="1" applyAlignment="1">
      <alignment horizontal="left"/>
    </xf>
    <xf numFmtId="0" fontId="7" fillId="2" borderId="0" xfId="2" applyFont="1" applyFill="1"/>
    <xf numFmtId="0" fontId="1" fillId="2" borderId="0" xfId="0" applyFont="1" applyFill="1" applyAlignment="1">
      <alignment horizontal="right"/>
    </xf>
    <xf numFmtId="0" fontId="0" fillId="7" borderId="0" xfId="0" applyFill="1"/>
    <xf numFmtId="0" fontId="13" fillId="7" borderId="0" xfId="1" applyFill="1"/>
    <xf numFmtId="0" fontId="40" fillId="7" borderId="5" xfId="0" applyFont="1" applyFill="1" applyBorder="1" applyAlignment="1">
      <alignment vertical="top" wrapText="1"/>
    </xf>
    <xf numFmtId="0" fontId="40" fillId="7" borderId="0" xfId="0" applyFont="1" applyFill="1" applyAlignment="1">
      <alignment vertical="top" wrapText="1"/>
    </xf>
    <xf numFmtId="0" fontId="1" fillId="8" borderId="0" xfId="0" applyFont="1" applyFill="1" applyProtection="1">
      <protection locked="0"/>
    </xf>
    <xf numFmtId="0" fontId="1" fillId="2" borderId="0" xfId="0" applyFont="1" applyFill="1" applyProtection="1">
      <protection hidden="1"/>
    </xf>
    <xf numFmtId="0" fontId="0" fillId="2" borderId="0" xfId="0" applyFill="1"/>
    <xf numFmtId="11" fontId="7" fillId="2" borderId="0" xfId="0" applyNumberFormat="1" applyFont="1" applyFill="1" applyProtection="1">
      <protection hidden="1"/>
    </xf>
    <xf numFmtId="0" fontId="7" fillId="2" borderId="0" xfId="0" quotePrefix="1" applyFont="1" applyFill="1" applyProtection="1">
      <protection hidden="1"/>
    </xf>
    <xf numFmtId="0" fontId="37" fillId="2" borderId="0" xfId="0" applyFont="1" applyFill="1" applyProtection="1">
      <protection hidden="1"/>
    </xf>
    <xf numFmtId="1" fontId="7" fillId="2" borderId="0" xfId="0" applyNumberFormat="1" applyFont="1" applyFill="1" applyProtection="1">
      <protection hidden="1"/>
    </xf>
    <xf numFmtId="166" fontId="7" fillId="2" borderId="0" xfId="0" applyNumberFormat="1" applyFont="1" applyFill="1" applyProtection="1">
      <protection hidden="1"/>
    </xf>
    <xf numFmtId="167" fontId="7" fillId="2" borderId="0" xfId="0" applyNumberFormat="1" applyFont="1" applyFill="1" applyProtection="1">
      <protection hidden="1"/>
    </xf>
    <xf numFmtId="0" fontId="7" fillId="0" borderId="0" xfId="0" applyFont="1" applyProtection="1">
      <protection hidden="1"/>
    </xf>
    <xf numFmtId="4" fontId="7" fillId="2" borderId="0" xfId="0" applyNumberFormat="1" applyFont="1" applyFill="1" applyProtection="1">
      <protection hidden="1"/>
    </xf>
    <xf numFmtId="0" fontId="38" fillId="2" borderId="0" xfId="0" applyFont="1" applyFill="1" applyProtection="1">
      <protection hidden="1"/>
    </xf>
    <xf numFmtId="172" fontId="7" fillId="2" borderId="0" xfId="0" applyNumberFormat="1" applyFont="1" applyFill="1" applyProtection="1">
      <protection hidden="1"/>
    </xf>
    <xf numFmtId="164" fontId="38" fillId="2" borderId="0" xfId="0" applyNumberFormat="1" applyFont="1" applyFill="1" applyProtection="1">
      <protection hidden="1"/>
    </xf>
    <xf numFmtId="0" fontId="26" fillId="2" borderId="0" xfId="0" applyFont="1" applyFill="1"/>
    <xf numFmtId="0" fontId="1" fillId="2" borderId="1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2" fontId="1" fillId="4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164" fontId="7" fillId="2" borderId="0" xfId="0" applyNumberFormat="1" applyFont="1" applyFill="1" applyAlignment="1" applyProtection="1">
      <alignment horizontal="center"/>
      <protection hidden="1"/>
    </xf>
    <xf numFmtId="2" fontId="7" fillId="2" borderId="0" xfId="0" applyNumberFormat="1" applyFont="1" applyFill="1" applyAlignment="1" applyProtection="1">
      <alignment horizontal="center"/>
      <protection hidden="1"/>
    </xf>
    <xf numFmtId="170" fontId="7" fillId="2" borderId="0" xfId="0" applyNumberFormat="1" applyFont="1" applyFill="1" applyProtection="1">
      <protection hidden="1"/>
    </xf>
    <xf numFmtId="169" fontId="7" fillId="2" borderId="0" xfId="0" applyNumberFormat="1" applyFont="1" applyFill="1" applyProtection="1">
      <protection hidden="1"/>
    </xf>
    <xf numFmtId="0" fontId="14" fillId="2" borderId="0" xfId="0" applyFont="1" applyFill="1" applyProtection="1">
      <protection hidden="1"/>
    </xf>
    <xf numFmtId="0" fontId="7" fillId="7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/>
      <protection hidden="1"/>
    </xf>
    <xf numFmtId="0" fontId="7" fillId="7" borderId="0" xfId="2" applyFont="1" applyFill="1"/>
    <xf numFmtId="0" fontId="22" fillId="7" borderId="0" xfId="2" quotePrefix="1" applyFont="1" applyFill="1"/>
    <xf numFmtId="11" fontId="22" fillId="7" borderId="0" xfId="2" applyNumberFormat="1" applyFont="1" applyFill="1"/>
    <xf numFmtId="0" fontId="28" fillId="7" borderId="0" xfId="0" applyFont="1" applyFill="1"/>
    <xf numFmtId="0" fontId="22" fillId="7" borderId="0" xfId="2" applyFont="1" applyFill="1" applyAlignment="1">
      <alignment horizontal="center"/>
    </xf>
    <xf numFmtId="0" fontId="27" fillId="7" borderId="0" xfId="2" applyFont="1" applyFill="1"/>
    <xf numFmtId="0" fontId="7" fillId="7" borderId="0" xfId="2" applyFont="1" applyFill="1" applyAlignment="1">
      <alignment horizontal="center"/>
    </xf>
    <xf numFmtId="11" fontId="7" fillId="7" borderId="0" xfId="2" applyNumberFormat="1" applyFont="1" applyFill="1" applyAlignment="1">
      <alignment horizontal="center"/>
    </xf>
    <xf numFmtId="0" fontId="7" fillId="7" borderId="0" xfId="2" quotePrefix="1" applyFont="1" applyFill="1" applyAlignment="1">
      <alignment horizontal="left"/>
    </xf>
    <xf numFmtId="0" fontId="7" fillId="7" borderId="0" xfId="2" quotePrefix="1" applyFont="1" applyFill="1" applyAlignment="1">
      <alignment horizontal="center"/>
    </xf>
    <xf numFmtId="0" fontId="7" fillId="7" borderId="0" xfId="2" quotePrefix="1" applyFont="1" applyFill="1"/>
    <xf numFmtId="11" fontId="28" fillId="7" borderId="0" xfId="1" applyNumberFormat="1" applyFont="1" applyFill="1"/>
    <xf numFmtId="11" fontId="22" fillId="7" borderId="0" xfId="2" applyNumberFormat="1" applyFont="1" applyFill="1" applyProtection="1">
      <protection hidden="1"/>
    </xf>
    <xf numFmtId="0" fontId="22" fillId="7" borderId="0" xfId="2" applyFont="1" applyFill="1" applyProtection="1">
      <protection hidden="1"/>
    </xf>
    <xf numFmtId="0" fontId="26" fillId="2" borderId="0" xfId="2" applyFill="1" applyProtection="1">
      <protection hidden="1"/>
    </xf>
    <xf numFmtId="11" fontId="7" fillId="7" borderId="0" xfId="2" applyNumberFormat="1" applyFont="1" applyFill="1" applyProtection="1">
      <protection locked="0" hidden="1"/>
    </xf>
    <xf numFmtId="0" fontId="22" fillId="2" borderId="0" xfId="2" applyFont="1" applyFill="1" applyProtection="1">
      <protection hidden="1"/>
    </xf>
    <xf numFmtId="0" fontId="23" fillId="2" borderId="0" xfId="2" applyFont="1" applyFill="1" applyProtection="1">
      <protection hidden="1"/>
    </xf>
    <xf numFmtId="2" fontId="22" fillId="2" borderId="0" xfId="2" applyNumberFormat="1" applyFont="1" applyFill="1" applyProtection="1">
      <protection hidden="1"/>
    </xf>
    <xf numFmtId="0" fontId="21" fillId="4" borderId="19" xfId="2" applyFont="1" applyFill="1" applyBorder="1"/>
    <xf numFmtId="168" fontId="1" fillId="8" borderId="0" xfId="0" applyNumberFormat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center"/>
    </xf>
    <xf numFmtId="0" fontId="16" fillId="9" borderId="0" xfId="2" applyFont="1" applyFill="1" applyAlignment="1">
      <alignment horizontal="center"/>
    </xf>
    <xf numFmtId="0" fontId="26" fillId="0" borderId="0" xfId="2"/>
    <xf numFmtId="0" fontId="17" fillId="9" borderId="0" xfId="2" applyFont="1" applyFill="1" applyAlignment="1">
      <alignment horizontal="center"/>
    </xf>
    <xf numFmtId="0" fontId="1" fillId="10" borderId="2" xfId="2" applyFont="1" applyFill="1" applyBorder="1" applyAlignment="1">
      <alignment horizontal="center"/>
    </xf>
    <xf numFmtId="0" fontId="26" fillId="0" borderId="3" xfId="2" applyBorder="1" applyAlignment="1">
      <alignment horizontal="center"/>
    </xf>
    <xf numFmtId="0" fontId="26" fillId="0" borderId="4" xfId="2" applyBorder="1" applyAlignment="1">
      <alignment horizontal="center"/>
    </xf>
    <xf numFmtId="0" fontId="26" fillId="4" borderId="7" xfId="2" applyFill="1" applyBorder="1" applyAlignment="1">
      <alignment horizontal="left"/>
    </xf>
    <xf numFmtId="0" fontId="26" fillId="0" borderId="8" xfId="2" applyBorder="1" applyAlignment="1">
      <alignment horizontal="left"/>
    </xf>
    <xf numFmtId="0" fontId="26" fillId="0" borderId="9" xfId="2" applyBorder="1" applyAlignment="1">
      <alignment horizontal="left"/>
    </xf>
    <xf numFmtId="0" fontId="26" fillId="10" borderId="2" xfId="2" applyFill="1" applyBorder="1" applyAlignment="1">
      <alignment horizontal="center"/>
    </xf>
    <xf numFmtId="0" fontId="1" fillId="10" borderId="3" xfId="2" applyFont="1" applyFill="1" applyBorder="1" applyAlignment="1">
      <alignment horizontal="center"/>
    </xf>
    <xf numFmtId="0" fontId="1" fillId="10" borderId="4" xfId="2" applyFont="1" applyFill="1" applyBorder="1" applyAlignment="1">
      <alignment horizontal="center"/>
    </xf>
    <xf numFmtId="0" fontId="13" fillId="7" borderId="5" xfId="1" applyFill="1" applyBorder="1" applyAlignment="1">
      <alignment horizontal="left" vertical="top" wrapText="1"/>
    </xf>
    <xf numFmtId="0" fontId="13" fillId="7" borderId="0" xfId="1" applyFill="1" applyAlignment="1">
      <alignment horizontal="left" vertical="top" wrapText="1"/>
    </xf>
    <xf numFmtId="0" fontId="18" fillId="7" borderId="0" xfId="1" applyFont="1" applyFill="1" applyAlignment="1">
      <alignment horizontal="left" vertical="top" wrapText="1"/>
    </xf>
    <xf numFmtId="0" fontId="7" fillId="7" borderId="0" xfId="2" applyFont="1" applyFill="1" applyAlignment="1">
      <alignment horizontal="center"/>
    </xf>
    <xf numFmtId="0" fontId="26" fillId="4" borderId="7" xfId="2" applyFill="1" applyBorder="1"/>
    <xf numFmtId="0" fontId="26" fillId="0" borderId="9" xfId="2" applyBorder="1"/>
    <xf numFmtId="0" fontId="26" fillId="4" borderId="5" xfId="2" applyFill="1" applyBorder="1"/>
    <xf numFmtId="0" fontId="26" fillId="0" borderId="6" xfId="2" applyBorder="1"/>
    <xf numFmtId="0" fontId="26" fillId="4" borderId="15" xfId="2" applyFill="1" applyBorder="1"/>
    <xf numFmtId="0" fontId="26" fillId="0" borderId="16" xfId="2" applyBorder="1"/>
    <xf numFmtId="0" fontId="22" fillId="7" borderId="0" xfId="2" applyFont="1" applyFill="1" applyProtection="1">
      <protection hidden="1"/>
    </xf>
    <xf numFmtId="164" fontId="7" fillId="7" borderId="0" xfId="0" applyNumberFormat="1" applyFont="1" applyFill="1" applyProtection="1">
      <protection hidden="1"/>
    </xf>
    <xf numFmtId="165" fontId="7" fillId="7" borderId="0" xfId="0" applyNumberFormat="1" applyFont="1" applyFill="1" applyProtection="1">
      <protection hidden="1"/>
    </xf>
    <xf numFmtId="0" fontId="7" fillId="7" borderId="0" xfId="0" applyFont="1" applyFill="1"/>
    <xf numFmtId="0" fontId="41" fillId="7" borderId="0" xfId="0" applyFont="1" applyFill="1"/>
  </cellXfs>
  <cellStyles count="7">
    <cellStyle name="Comma" xfId="5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4" xfId="6" xr:uid="{00000000-0005-0000-0000-000004000000}"/>
    <cellStyle name="Percent 2" xfId="4" xr:uid="{00000000-0005-0000-0000-000005000000}"/>
    <cellStyle name="Percent 3" xfId="3" xr:uid="{00000000-0005-0000-0000-000006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FFF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8498736203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Loss'!$K$28:$K$32</c:f>
              <c:numCache>
                <c:formatCode>0.000</c:formatCode>
                <c:ptCount val="5"/>
                <c:pt idx="0">
                  <c:v>8.9295409761946262E-2</c:v>
                </c:pt>
                <c:pt idx="1">
                  <c:v>0.66280105782838905</c:v>
                </c:pt>
                <c:pt idx="2">
                  <c:v>0</c:v>
                </c:pt>
                <c:pt idx="3">
                  <c:v>0.28710112678248073</c:v>
                </c:pt>
                <c:pt idx="4" formatCode="0.000E+00">
                  <c:v>2.137640847810096E-4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7-4CEF-AB12-EBFBE4D6DD95}"/>
            </c:ext>
          </c:extLst>
        </c:ser>
        <c:ser>
          <c:idx val="1"/>
          <c:order val="1"/>
          <c:tx>
            <c:v>Switching Losses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Loss'!$L$28:$L$32</c:f>
              <c:numCache>
                <c:formatCode>0.000</c:formatCode>
                <c:ptCount val="5"/>
                <c:pt idx="0">
                  <c:v>0.67256467302769385</c:v>
                </c:pt>
                <c:pt idx="1">
                  <c:v>0.1684643598635768</c:v>
                </c:pt>
                <c:pt idx="2">
                  <c:v>1E-3</c:v>
                </c:pt>
                <c:pt idx="3">
                  <c:v>2.7453523025503464E-2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7-4CEF-AB12-EBFBE4D6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106240"/>
        <c:axId val="84117760"/>
      </c:barChart>
      <c:catAx>
        <c:axId val="8410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3637510962"/>
              <c:y val="0.90465725043793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1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65979813949E-2"/>
              <c:y val="0.43237297111696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062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240464327692202"/>
          <c:y val="0.1906875942059349"/>
          <c:w val="0.21312211138733153"/>
          <c:h val="0.10864768289773091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70C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41950159904292006"/>
          <c:y val="3.13696091502939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0.16374300176466894"/>
          <c:w val="0.88295275096507109"/>
          <c:h val="0.72814319136625494"/>
        </c:manualLayout>
      </c:layout>
      <c:scatterChart>
        <c:scatterStyle val="smoothMarker"/>
        <c:varyColors val="0"/>
        <c:ser>
          <c:idx val="0"/>
          <c:order val="0"/>
          <c:tx>
            <c:v>Calculated</c:v>
          </c:tx>
          <c:spPr>
            <a:ln w="47625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'Efficiency Summary'!$A$13:$A$42</c:f>
              <c:numCache>
                <c:formatCode>General</c:formatCode>
                <c:ptCount val="30"/>
                <c:pt idx="0">
                  <c:v>1E-3</c:v>
                </c:pt>
                <c:pt idx="1">
                  <c:v>3.9990000000000008E-3</c:v>
                </c:pt>
                <c:pt idx="2">
                  <c:v>6.9980000000000007E-3</c:v>
                </c:pt>
                <c:pt idx="3">
                  <c:v>1.2996000000000001E-2</c:v>
                </c:pt>
                <c:pt idx="4">
                  <c:v>1.8994E-2</c:v>
                </c:pt>
                <c:pt idx="5">
                  <c:v>2.4992000000000004E-2</c:v>
                </c:pt>
                <c:pt idx="6">
                  <c:v>3.0990000000000004E-2</c:v>
                </c:pt>
                <c:pt idx="7">
                  <c:v>6.0980000000000006E-2</c:v>
                </c:pt>
                <c:pt idx="8">
                  <c:v>0.12096000000000001</c:v>
                </c:pt>
                <c:pt idx="9">
                  <c:v>0.18093999999999999</c:v>
                </c:pt>
                <c:pt idx="10">
                  <c:v>0.24092000000000002</c:v>
                </c:pt>
                <c:pt idx="11">
                  <c:v>0.30090000000000006</c:v>
                </c:pt>
                <c:pt idx="12">
                  <c:v>0.45084999999999997</c:v>
                </c:pt>
                <c:pt idx="13">
                  <c:v>0.60080000000000011</c:v>
                </c:pt>
                <c:pt idx="14">
                  <c:v>0.75075000000000003</c:v>
                </c:pt>
                <c:pt idx="15">
                  <c:v>0.90069999999999995</c:v>
                </c:pt>
                <c:pt idx="16">
                  <c:v>1.0506499999999999</c:v>
                </c:pt>
                <c:pt idx="17">
                  <c:v>1.2006000000000001</c:v>
                </c:pt>
                <c:pt idx="18">
                  <c:v>1.3505499999999999</c:v>
                </c:pt>
                <c:pt idx="19">
                  <c:v>1.5004999999999999</c:v>
                </c:pt>
                <c:pt idx="20">
                  <c:v>1.6504500000000002</c:v>
                </c:pt>
                <c:pt idx="21">
                  <c:v>1.8003999999999998</c:v>
                </c:pt>
                <c:pt idx="22">
                  <c:v>1.95035</c:v>
                </c:pt>
                <c:pt idx="23">
                  <c:v>2.1002999999999998</c:v>
                </c:pt>
                <c:pt idx="24">
                  <c:v>2.2502499999999999</c:v>
                </c:pt>
                <c:pt idx="25">
                  <c:v>2.4002000000000003</c:v>
                </c:pt>
                <c:pt idx="26">
                  <c:v>2.5501499999999999</c:v>
                </c:pt>
                <c:pt idx="27">
                  <c:v>2.7000999999999999</c:v>
                </c:pt>
                <c:pt idx="28">
                  <c:v>2.85005</c:v>
                </c:pt>
                <c:pt idx="29">
                  <c:v>3</c:v>
                </c:pt>
              </c:numCache>
            </c:numRef>
          </c:xVal>
          <c:yVal>
            <c:numRef>
              <c:f>'Efficiency Summary'!$C$13:$C$42</c:f>
              <c:numCache>
                <c:formatCode>0.00</c:formatCode>
                <c:ptCount val="30"/>
                <c:pt idx="0">
                  <c:v>0.94835072351250427</c:v>
                </c:pt>
                <c:pt idx="1">
                  <c:v>3.6813242986141774</c:v>
                </c:pt>
                <c:pt idx="2">
                  <c:v>6.2586549283901034</c:v>
                </c:pt>
                <c:pt idx="3">
                  <c:v>10.996547688658085</c:v>
                </c:pt>
                <c:pt idx="4">
                  <c:v>15.249565188441627</c:v>
                </c:pt>
                <c:pt idx="5">
                  <c:v>19.088260848278257</c:v>
                </c:pt>
                <c:pt idx="6">
                  <c:v>22.570133309907924</c:v>
                </c:pt>
                <c:pt idx="7">
                  <c:v>36.034752644221747</c:v>
                </c:pt>
                <c:pt idx="8">
                  <c:v>51.858728522478373</c:v>
                </c:pt>
                <c:pt idx="9">
                  <c:v>60.816716263225686</c:v>
                </c:pt>
                <c:pt idx="10">
                  <c:v>66.547149414348212</c:v>
                </c:pt>
                <c:pt idx="11">
                  <c:v>70.50379305951958</c:v>
                </c:pt>
                <c:pt idx="12">
                  <c:v>76.448129882674294</c:v>
                </c:pt>
                <c:pt idx="13">
                  <c:v>79.656834091647411</c:v>
                </c:pt>
                <c:pt idx="14">
                  <c:v>81.580783012355042</c:v>
                </c:pt>
                <c:pt idx="15">
                  <c:v>82.800039191152237</c:v>
                </c:pt>
                <c:pt idx="16">
                  <c:v>83.591918973956481</c:v>
                </c:pt>
                <c:pt idx="17">
                  <c:v>84.105693839564793</c:v>
                </c:pt>
                <c:pt idx="18">
                  <c:v>84.428834413424767</c:v>
                </c:pt>
                <c:pt idx="19">
                  <c:v>84.615985362268859</c:v>
                </c:pt>
                <c:pt idx="20">
                  <c:v>84.7030363997129</c:v>
                </c:pt>
                <c:pt idx="21">
                  <c:v>84.714527037821313</c:v>
                </c:pt>
                <c:pt idx="22">
                  <c:v>84.667799997565396</c:v>
                </c:pt>
                <c:pt idx="23">
                  <c:v>84.575455262297638</c:v>
                </c:pt>
                <c:pt idx="24">
                  <c:v>84.446864156642462</c:v>
                </c:pt>
                <c:pt idx="25">
                  <c:v>84.289138286763318</c:v>
                </c:pt>
                <c:pt idx="26">
                  <c:v>84.107769364474677</c:v>
                </c:pt>
                <c:pt idx="27">
                  <c:v>83.907063346879085</c:v>
                </c:pt>
                <c:pt idx="28">
                  <c:v>83.69044210870203</c:v>
                </c:pt>
                <c:pt idx="29">
                  <c:v>83.460657519672083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B4-4629-BFE3-7BB3986B9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01600"/>
        <c:axId val="107403520"/>
      </c:scatterChart>
      <c:valAx>
        <c:axId val="10740160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Load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403520"/>
        <c:crosses val="autoZero"/>
        <c:crossBetween val="midCat"/>
        <c:majorUnit val="0.5"/>
        <c:minorUnit val="0.1"/>
      </c:valAx>
      <c:valAx>
        <c:axId val="107403520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401600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70C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902368250158239E-2"/>
          <c:y val="7.0422632073382577E-2"/>
          <c:w val="0.88552334136176436"/>
          <c:h val="0.82856384409807549"/>
        </c:manualLayout>
      </c:layout>
      <c:scatterChart>
        <c:scatterStyle val="smoothMarker"/>
        <c:varyColors val="0"/>
        <c:ser>
          <c:idx val="2"/>
          <c:order val="0"/>
          <c:tx>
            <c:v>Bandwidth of Close Loop</c:v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Compensator!$B$64:$B$264</c:f>
              <c:numCache>
                <c:formatCode>General</c:formatCode>
                <c:ptCount val="201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1.2302687708123816</c:v>
                </c:pt>
                <c:pt idx="4">
                  <c:v>1.3182567385564072</c:v>
                </c:pt>
                <c:pt idx="5">
                  <c:v>1.4125375446227544</c:v>
                </c:pt>
                <c:pt idx="6">
                  <c:v>1.5135612484362082</c:v>
                </c:pt>
                <c:pt idx="7">
                  <c:v>1.62181009735893</c:v>
                </c:pt>
                <c:pt idx="8">
                  <c:v>1.7378008287493756</c:v>
                </c:pt>
                <c:pt idx="9">
                  <c:v>1.8620871366628675</c:v>
                </c:pt>
                <c:pt idx="10">
                  <c:v>1.9952623149688797</c:v>
                </c:pt>
                <c:pt idx="11">
                  <c:v>2.1379620895022322</c:v>
                </c:pt>
                <c:pt idx="12">
                  <c:v>2.2908676527677732</c:v>
                </c:pt>
                <c:pt idx="13">
                  <c:v>2.4547089156850306</c:v>
                </c:pt>
                <c:pt idx="14">
                  <c:v>2.6302679918953822</c:v>
                </c:pt>
                <c:pt idx="15">
                  <c:v>2.8183829312644537</c:v>
                </c:pt>
                <c:pt idx="16">
                  <c:v>3.0199517204020165</c:v>
                </c:pt>
                <c:pt idx="17">
                  <c:v>3.2359365692962836</c:v>
                </c:pt>
                <c:pt idx="18">
                  <c:v>3.4673685045253171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4.2657951880159271</c:v>
                </c:pt>
                <c:pt idx="22">
                  <c:v>4.5708818961487498</c:v>
                </c:pt>
                <c:pt idx="23">
                  <c:v>4.8977881936844625</c:v>
                </c:pt>
                <c:pt idx="24">
                  <c:v>5.2480746024977263</c:v>
                </c:pt>
                <c:pt idx="25">
                  <c:v>5.6234132519034921</c:v>
                </c:pt>
                <c:pt idx="26">
                  <c:v>6.0255958607435796</c:v>
                </c:pt>
                <c:pt idx="27">
                  <c:v>6.4565422903465555</c:v>
                </c:pt>
                <c:pt idx="28">
                  <c:v>6.9183097091893666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9.1201083935590983</c:v>
                </c:pt>
                <c:pt idx="33">
                  <c:v>9.7723722095581103</c:v>
                </c:pt>
                <c:pt idx="34">
                  <c:v>10.471285480509</c:v>
                </c:pt>
                <c:pt idx="35">
                  <c:v>11.220184543019636</c:v>
                </c:pt>
                <c:pt idx="36">
                  <c:v>12.022644346174133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16.982436524617448</c:v>
                </c:pt>
                <c:pt idx="42">
                  <c:v>18.197008586099841</c:v>
                </c:pt>
                <c:pt idx="43">
                  <c:v>19.498445997580465</c:v>
                </c:pt>
                <c:pt idx="44">
                  <c:v>20.892961308540393</c:v>
                </c:pt>
                <c:pt idx="45">
                  <c:v>22.387211385683397</c:v>
                </c:pt>
                <c:pt idx="46">
                  <c:v>23.988329190194907</c:v>
                </c:pt>
                <c:pt idx="47">
                  <c:v>25.703957827688647</c:v>
                </c:pt>
                <c:pt idx="48">
                  <c:v>27.542287033381665</c:v>
                </c:pt>
                <c:pt idx="49">
                  <c:v>29.512092266663863</c:v>
                </c:pt>
                <c:pt idx="50">
                  <c:v>31.622776601683803</c:v>
                </c:pt>
                <c:pt idx="51">
                  <c:v>33.884415613920268</c:v>
                </c:pt>
                <c:pt idx="52">
                  <c:v>36.307805477010156</c:v>
                </c:pt>
                <c:pt idx="53">
                  <c:v>38.904514499428053</c:v>
                </c:pt>
                <c:pt idx="54">
                  <c:v>41.686938347033546</c:v>
                </c:pt>
                <c:pt idx="55">
                  <c:v>44.668359215096324</c:v>
                </c:pt>
                <c:pt idx="56">
                  <c:v>47.863009232263856</c:v>
                </c:pt>
                <c:pt idx="57">
                  <c:v>51.28613839913649</c:v>
                </c:pt>
                <c:pt idx="58">
                  <c:v>54.95408738576247</c:v>
                </c:pt>
                <c:pt idx="59">
                  <c:v>58.884365535558949</c:v>
                </c:pt>
                <c:pt idx="60">
                  <c:v>63.095734448019307</c:v>
                </c:pt>
                <c:pt idx="61">
                  <c:v>67.60829753919819</c:v>
                </c:pt>
                <c:pt idx="62">
                  <c:v>72.443596007499011</c:v>
                </c:pt>
                <c:pt idx="63">
                  <c:v>77.624711662869217</c:v>
                </c:pt>
                <c:pt idx="64">
                  <c:v>83.176377110267126</c:v>
                </c:pt>
                <c:pt idx="65">
                  <c:v>89.125093813374562</c:v>
                </c:pt>
                <c:pt idx="66">
                  <c:v>95.499258602143655</c:v>
                </c:pt>
                <c:pt idx="67">
                  <c:v>102.32929922807544</c:v>
                </c:pt>
                <c:pt idx="68">
                  <c:v>109.64781961431861</c:v>
                </c:pt>
                <c:pt idx="69">
                  <c:v>117.48975549395293</c:v>
                </c:pt>
                <c:pt idx="70">
                  <c:v>125.89254117941677</c:v>
                </c:pt>
                <c:pt idx="71">
                  <c:v>134.89628825916537</c:v>
                </c:pt>
                <c:pt idx="72">
                  <c:v>144.54397707459285</c:v>
                </c:pt>
                <c:pt idx="73">
                  <c:v>154.8816618912482</c:v>
                </c:pt>
                <c:pt idx="74">
                  <c:v>165.95869074375608</c:v>
                </c:pt>
                <c:pt idx="75">
                  <c:v>177.82794100389242</c:v>
                </c:pt>
                <c:pt idx="76">
                  <c:v>190.54607179632481</c:v>
                </c:pt>
                <c:pt idx="77">
                  <c:v>204.17379446695315</c:v>
                </c:pt>
                <c:pt idx="78">
                  <c:v>218.77616239495524</c:v>
                </c:pt>
                <c:pt idx="79">
                  <c:v>234.42288153199232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288.40315031266073</c:v>
                </c:pt>
                <c:pt idx="83">
                  <c:v>309.02954325135909</c:v>
                </c:pt>
                <c:pt idx="84">
                  <c:v>331.13112148259137</c:v>
                </c:pt>
                <c:pt idx="85">
                  <c:v>354.81338923357566</c:v>
                </c:pt>
                <c:pt idx="86">
                  <c:v>380.18939632056163</c:v>
                </c:pt>
                <c:pt idx="87">
                  <c:v>407.38027780411272</c:v>
                </c:pt>
                <c:pt idx="88">
                  <c:v>436.51583224016582</c:v>
                </c:pt>
                <c:pt idx="89">
                  <c:v>467.7351412871983</c:v>
                </c:pt>
                <c:pt idx="90">
                  <c:v>501.18723362727229</c:v>
                </c:pt>
                <c:pt idx="91">
                  <c:v>537.03179637025301</c:v>
                </c:pt>
                <c:pt idx="92">
                  <c:v>575.43993733715706</c:v>
                </c:pt>
                <c:pt idx="93">
                  <c:v>616.59500186148273</c:v>
                </c:pt>
                <c:pt idx="94">
                  <c:v>660.69344800759643</c:v>
                </c:pt>
                <c:pt idx="95">
                  <c:v>707.94578438413873</c:v>
                </c:pt>
                <c:pt idx="96">
                  <c:v>758.57757502918378</c:v>
                </c:pt>
                <c:pt idx="97">
                  <c:v>812.83051616409898</c:v>
                </c:pt>
                <c:pt idx="98">
                  <c:v>870.96358995608091</c:v>
                </c:pt>
                <c:pt idx="99">
                  <c:v>933.25430079699106</c:v>
                </c:pt>
                <c:pt idx="100">
                  <c:v>1000</c:v>
                </c:pt>
                <c:pt idx="101">
                  <c:v>1071.5193052376069</c:v>
                </c:pt>
                <c:pt idx="102">
                  <c:v>1148.1536214968839</c:v>
                </c:pt>
                <c:pt idx="103">
                  <c:v>1230.2687708123824</c:v>
                </c:pt>
                <c:pt idx="104">
                  <c:v>1318.2567385564089</c:v>
                </c:pt>
                <c:pt idx="105">
                  <c:v>1412.5375446227545</c:v>
                </c:pt>
                <c:pt idx="106">
                  <c:v>1513.561248436208</c:v>
                </c:pt>
                <c:pt idx="107">
                  <c:v>1621.8100973589308</c:v>
                </c:pt>
                <c:pt idx="108">
                  <c:v>1737.8008287493758</c:v>
                </c:pt>
                <c:pt idx="109">
                  <c:v>1862.0871366628687</c:v>
                </c:pt>
                <c:pt idx="110">
                  <c:v>1995.2623149688804</c:v>
                </c:pt>
                <c:pt idx="111">
                  <c:v>2137.9620895022344</c:v>
                </c:pt>
                <c:pt idx="112">
                  <c:v>2290.8676527677749</c:v>
                </c:pt>
                <c:pt idx="113">
                  <c:v>2454.7089156850293</c:v>
                </c:pt>
                <c:pt idx="114">
                  <c:v>2630.2679918953822</c:v>
                </c:pt>
                <c:pt idx="115">
                  <c:v>2818.3829312644534</c:v>
                </c:pt>
                <c:pt idx="116">
                  <c:v>3019.9517204020176</c:v>
                </c:pt>
                <c:pt idx="117">
                  <c:v>3235.9365692962833</c:v>
                </c:pt>
                <c:pt idx="118">
                  <c:v>3467.3685045253224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4265.7951880159299</c:v>
                </c:pt>
                <c:pt idx="122">
                  <c:v>4570.8818961487532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5623.4132519034993</c:v>
                </c:pt>
                <c:pt idx="126">
                  <c:v>6025.595860743585</c:v>
                </c:pt>
                <c:pt idx="127">
                  <c:v>6456.5422903465615</c:v>
                </c:pt>
                <c:pt idx="128">
                  <c:v>6918.3097091893687</c:v>
                </c:pt>
                <c:pt idx="129">
                  <c:v>7413.1024130091773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9120.1083935591087</c:v>
                </c:pt>
                <c:pt idx="133">
                  <c:v>9772.3722095581161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12022.644346174151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14791.083881682089</c:v>
                </c:pt>
                <c:pt idx="140">
                  <c:v>15848.931924611146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19498.445997580486</c:v>
                </c:pt>
                <c:pt idx="144">
                  <c:v>20892.961308540423</c:v>
                </c:pt>
                <c:pt idx="145">
                  <c:v>22387.211385683382</c:v>
                </c:pt>
                <c:pt idx="146">
                  <c:v>23988.329190194923</c:v>
                </c:pt>
                <c:pt idx="147">
                  <c:v>25703.95782768865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31622.77660168384</c:v>
                </c:pt>
                <c:pt idx="151">
                  <c:v>33884.41561392029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41686.938347033625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51286.138399136544</c:v>
                </c:pt>
                <c:pt idx="158">
                  <c:v>54954.087385762505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67608.297539198305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83176.377110267174</c:v>
                </c:pt>
                <c:pt idx="165">
                  <c:v>89125.093813374609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109647.81961431868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134896.28825916545</c:v>
                </c:pt>
                <c:pt idx="172">
                  <c:v>144543.97707459307</c:v>
                </c:pt>
                <c:pt idx="173">
                  <c:v>154881.66189124816</c:v>
                </c:pt>
                <c:pt idx="174">
                  <c:v>165958.69074375604</c:v>
                </c:pt>
                <c:pt idx="175">
                  <c:v>177827.94100389251</c:v>
                </c:pt>
                <c:pt idx="176">
                  <c:v>190546.0717963246</c:v>
                </c:pt>
                <c:pt idx="177">
                  <c:v>204173.79446695308</c:v>
                </c:pt>
                <c:pt idx="178">
                  <c:v>218776.16239495538</c:v>
                </c:pt>
                <c:pt idx="179">
                  <c:v>234422.88153199267</c:v>
                </c:pt>
                <c:pt idx="180">
                  <c:v>251188.643150958</c:v>
                </c:pt>
                <c:pt idx="181">
                  <c:v>269153.48039269145</c:v>
                </c:pt>
                <c:pt idx="182">
                  <c:v>288403.1503126609</c:v>
                </c:pt>
                <c:pt idx="183">
                  <c:v>309029.54325135931</c:v>
                </c:pt>
                <c:pt idx="184">
                  <c:v>331131.12148259126</c:v>
                </c:pt>
                <c:pt idx="185">
                  <c:v>354813.38923357555</c:v>
                </c:pt>
                <c:pt idx="186">
                  <c:v>380189.39632056188</c:v>
                </c:pt>
                <c:pt idx="187">
                  <c:v>407380.27780411259</c:v>
                </c:pt>
                <c:pt idx="188">
                  <c:v>436515.83224016649</c:v>
                </c:pt>
                <c:pt idx="189">
                  <c:v>467735.14128719864</c:v>
                </c:pt>
                <c:pt idx="190">
                  <c:v>501187.23362727347</c:v>
                </c:pt>
                <c:pt idx="191">
                  <c:v>537031.79637025285</c:v>
                </c:pt>
                <c:pt idx="192">
                  <c:v>575439.93733715697</c:v>
                </c:pt>
                <c:pt idx="193">
                  <c:v>616595.00186148309</c:v>
                </c:pt>
                <c:pt idx="194">
                  <c:v>660693.44800759561</c:v>
                </c:pt>
                <c:pt idx="195">
                  <c:v>707945.78438413853</c:v>
                </c:pt>
                <c:pt idx="196">
                  <c:v>758577.57502918423</c:v>
                </c:pt>
                <c:pt idx="197">
                  <c:v>812830.51616410096</c:v>
                </c:pt>
                <c:pt idx="198">
                  <c:v>870963.58995608077</c:v>
                </c:pt>
                <c:pt idx="199">
                  <c:v>933254.30079699249</c:v>
                </c:pt>
                <c:pt idx="200">
                  <c:v>1000000</c:v>
                </c:pt>
              </c:numCache>
            </c:numRef>
          </c:xVal>
          <c:yVal>
            <c:numRef>
              <c:f>Compensator!$CD$64:$CD$264</c:f>
              <c:numCache>
                <c:formatCode>General</c:formatCode>
                <c:ptCount val="201"/>
                <c:pt idx="0">
                  <c:v>64.465540454289396</c:v>
                </c:pt>
                <c:pt idx="1">
                  <c:v>64.464329435259117</c:v>
                </c:pt>
                <c:pt idx="2">
                  <c:v>64.462939415682371</c:v>
                </c:pt>
                <c:pt idx="3">
                  <c:v>64.461344008119454</c:v>
                </c:pt>
                <c:pt idx="4">
                  <c:v>64.459512957609348</c:v>
                </c:pt>
                <c:pt idx="5">
                  <c:v>64.45741158191646</c:v>
                </c:pt>
                <c:pt idx="6">
                  <c:v>64.455000133011964</c:v>
                </c:pt>
                <c:pt idx="7">
                  <c:v>64.452233069423428</c:v>
                </c:pt>
                <c:pt idx="8">
                  <c:v>64.449058227948257</c:v>
                </c:pt>
                <c:pt idx="9">
                  <c:v>64.445415882051464</c:v>
                </c:pt>
                <c:pt idx="10">
                  <c:v>64.441237673065189</c:v>
                </c:pt>
                <c:pt idx="11">
                  <c:v>64.436445399141149</c:v>
                </c:pt>
                <c:pt idx="12">
                  <c:v>64.430949645816014</c:v>
                </c:pt>
                <c:pt idx="13">
                  <c:v>64.424648241143274</c:v>
                </c:pt>
                <c:pt idx="14">
                  <c:v>64.41742451772221</c:v>
                </c:pt>
                <c:pt idx="15">
                  <c:v>64.409145363772652</c:v>
                </c:pt>
                <c:pt idx="16">
                  <c:v>64.399659045887589</c:v>
                </c:pt>
                <c:pt idx="17">
                  <c:v>64.388792787473221</c:v>
                </c:pt>
                <c:pt idx="18">
                  <c:v>64.376350089527662</c:v>
                </c:pt>
                <c:pt idx="19">
                  <c:v>64.362107784699404</c:v>
                </c:pt>
                <c:pt idx="20">
                  <c:v>64.345812822030339</c:v>
                </c:pt>
                <c:pt idx="21">
                  <c:v>64.327178789008272</c:v>
                </c:pt>
                <c:pt idx="22">
                  <c:v>64.305882190224224</c:v>
                </c:pt>
                <c:pt idx="23">
                  <c:v>64.28155851879167</c:v>
                </c:pt>
                <c:pt idx="24">
                  <c:v>64.253798178540052</c:v>
                </c:pt>
                <c:pt idx="25">
                  <c:v>64.222142342550868</c:v>
                </c:pt>
                <c:pt idx="26">
                  <c:v>64.1860788674486</c:v>
                </c:pt>
                <c:pt idx="27">
                  <c:v>64.145038423226922</c:v>
                </c:pt>
                <c:pt idx="28">
                  <c:v>64.098391044927851</c:v>
                </c:pt>
                <c:pt idx="29">
                  <c:v>64.045443364006971</c:v>
                </c:pt>
                <c:pt idx="30">
                  <c:v>63.985436831240165</c:v>
                </c:pt>
                <c:pt idx="31">
                  <c:v>63.917547295488653</c:v>
                </c:pt>
                <c:pt idx="32">
                  <c:v>63.840886347490894</c:v>
                </c:pt>
                <c:pt idx="33">
                  <c:v>63.754504866883906</c:v>
                </c:pt>
                <c:pt idx="34">
                  <c:v>63.657399213630519</c:v>
                </c:pt>
                <c:pt idx="35">
                  <c:v>63.548520470249905</c:v>
                </c:pt>
                <c:pt idx="36">
                  <c:v>63.426787056913682</c:v>
                </c:pt>
                <c:pt idx="37">
                  <c:v>63.291100897747761</c:v>
                </c:pt>
                <c:pt idx="38">
                  <c:v>63.140367108547217</c:v>
                </c:pt>
                <c:pt idx="39">
                  <c:v>62.973516906746738</c:v>
                </c:pt>
                <c:pt idx="40">
                  <c:v>62.789533128206891</c:v>
                </c:pt>
                <c:pt idx="41">
                  <c:v>62.587477399559162</c:v>
                </c:pt>
                <c:pt idx="42">
                  <c:v>62.366517699268812</c:v>
                </c:pt>
                <c:pt idx="43">
                  <c:v>62.125954793472616</c:v>
                </c:pt>
                <c:pt idx="44">
                  <c:v>61.86524590320915</c:v>
                </c:pt>
                <c:pt idx="45">
                  <c:v>61.584023987860625</c:v>
                </c:pt>
                <c:pt idx="46">
                  <c:v>61.282111235630779</c:v>
                </c:pt>
                <c:pt idx="47">
                  <c:v>60.959525728137571</c:v>
                </c:pt>
                <c:pt idx="48">
                  <c:v>60.616480754977104</c:v>
                </c:pt>
                <c:pt idx="49">
                  <c:v>60.253376832457164</c:v>
                </c:pt>
                <c:pt idx="50">
                  <c:v>59.870787051760217</c:v>
                </c:pt>
                <c:pt idx="51">
                  <c:v>59.469436870257937</c:v>
                </c:pt>
                <c:pt idx="52">
                  <c:v>59.050179806515473</c:v>
                </c:pt>
                <c:pt idx="53">
                  <c:v>58.613970672426049</c:v>
                </c:pt>
                <c:pt idx="54">
                  <c:v>58.1618379728097</c:v>
                </c:pt>
                <c:pt idx="55">
                  <c:v>57.694856948250212</c:v>
                </c:pt>
                <c:pt idx="56">
                  <c:v>57.214124473410521</c:v>
                </c:pt>
                <c:pt idx="57">
                  <c:v>56.720736700288398</c:v>
                </c:pt>
                <c:pt idx="58">
                  <c:v>56.215770000998226</c:v>
                </c:pt>
                <c:pt idx="59">
                  <c:v>55.700265455357879</c:v>
                </c:pt>
                <c:pt idx="60">
                  <c:v>55.17521686975752</c:v>
                </c:pt>
                <c:pt idx="61">
                  <c:v>54.641562117572221</c:v>
                </c:pt>
                <c:pt idx="62">
                  <c:v>54.10017745914638</c:v>
                </c:pt>
                <c:pt idx="63">
                  <c:v>53.551874424994182</c:v>
                </c:pt>
                <c:pt idx="64">
                  <c:v>52.997398818931714</c:v>
                </c:pt>
                <c:pt idx="65">
                  <c:v>52.437431406449619</c:v>
                </c:pt>
                <c:pt idx="66">
                  <c:v>51.872589886277197</c:v>
                </c:pt>
                <c:pt idx="67">
                  <c:v>51.30343178986103</c:v>
                </c:pt>
                <c:pt idx="68">
                  <c:v>50.730458006577315</c:v>
                </c:pt>
                <c:pt idx="69">
                  <c:v>50.15411668627894</c:v>
                </c:pt>
                <c:pt idx="70">
                  <c:v>49.574807321451388</c:v>
                </c:pt>
                <c:pt idx="71">
                  <c:v>48.992884856668766</c:v>
                </c:pt>
                <c:pt idx="72">
                  <c:v>48.408663712135393</c:v>
                </c:pt>
                <c:pt idx="73">
                  <c:v>47.822421640680595</c:v>
                </c:pt>
                <c:pt idx="74">
                  <c:v>47.234403363943763</c:v>
                </c:pt>
                <c:pt idx="75">
                  <c:v>46.644823954263842</c:v>
                </c:pt>
                <c:pt idx="76">
                  <c:v>46.053871944708824</c:v>
                </c:pt>
                <c:pt idx="77">
                  <c:v>45.461712161530492</c:v>
                </c:pt>
                <c:pt idx="78">
                  <c:v>44.868488281855285</c:v>
                </c:pt>
                <c:pt idx="79">
                  <c:v>44.274325125277272</c:v>
                </c:pt>
                <c:pt idx="80">
                  <c:v>43.679330691790213</c:v>
                </c:pt>
                <c:pt idx="81">
                  <c:v>43.083597960676379</c:v>
                </c:pt>
                <c:pt idx="82">
                  <c:v>42.487206465929063</c:v>
                </c:pt>
                <c:pt idx="83">
                  <c:v>41.890223663880796</c:v>
                </c:pt>
                <c:pt idx="84">
                  <c:v>41.292706108152601</c:v>
                </c:pt>
                <c:pt idx="85">
                  <c:v>40.694700446052117</c:v>
                </c:pt>
                <c:pt idx="86">
                  <c:v>40.096244249273518</c:v>
                </c:pt>
                <c:pt idx="87">
                  <c:v>39.497366690283066</c:v>
                </c:pt>
                <c:pt idx="88">
                  <c:v>38.898089074229709</c:v>
                </c:pt>
                <c:pt idx="89">
                  <c:v>38.298425234637577</c:v>
                </c:pt>
                <c:pt idx="90">
                  <c:v>37.698381799573411</c:v>
                </c:pt>
                <c:pt idx="91">
                  <c:v>37.097958333493672</c:v>
                </c:pt>
                <c:pt idx="92">
                  <c:v>36.497147358584876</c:v>
                </c:pt>
                <c:pt idx="93">
                  <c:v>35.895934258171131</c:v>
                </c:pt>
                <c:pt idx="94">
                  <c:v>35.294297063715035</c:v>
                </c:pt>
                <c:pt idx="95">
                  <c:v>34.692206126155767</c:v>
                </c:pt>
                <c:pt idx="96">
                  <c:v>34.089623671870989</c:v>
                </c:pt>
                <c:pt idx="97">
                  <c:v>33.486503243536113</c:v>
                </c:pt>
                <c:pt idx="98">
                  <c:v>32.882789026707037</c:v>
                </c:pt>
                <c:pt idx="99">
                  <c:v>32.278415064239788</c:v>
                </c:pt>
                <c:pt idx="100">
                  <c:v>31.673304362896296</c:v>
                </c:pt>
                <c:pt idx="101">
                  <c:v>31.067367899932709</c:v>
                </c:pt>
                <c:pt idx="102">
                  <c:v>30.460503542440147</c:v>
                </c:pt>
                <c:pt idx="103">
                  <c:v>29.852594899090189</c:v>
                </c:pt>
                <c:pt idx="104">
                  <c:v>29.243510133153684</c:v>
                </c:pt>
                <c:pt idx="105">
                  <c:v>28.633100777695255</c:v>
                </c:pt>
                <c:pt idx="106">
                  <c:v>28.021200609168467</c:v>
                </c:pt>
                <c:pt idx="107">
                  <c:v>27.407624654717992</c:v>
                </c:pt>
                <c:pt idx="108">
                  <c:v>26.792168431646356</c:v>
                </c:pt>
                <c:pt idx="109">
                  <c:v>26.1746075448455</c:v>
                </c:pt>
                <c:pt idx="110">
                  <c:v>25.554697799183849</c:v>
                </c:pt>
                <c:pt idx="111">
                  <c:v>24.932176017971685</c:v>
                </c:pt>
                <c:pt idx="112">
                  <c:v>24.306761793807379</c:v>
                </c:pt>
                <c:pt idx="113">
                  <c:v>23.678160431284148</c:v>
                </c:pt>
                <c:pt idx="114">
                  <c:v>23.046067367555718</c:v>
                </c:pt>
                <c:pt idx="115">
                  <c:v>22.410174370228567</c:v>
                </c:pt>
                <c:pt idx="116">
                  <c:v>21.770177804206515</c:v>
                </c:pt>
                <c:pt idx="117">
                  <c:v>21.125789220198953</c:v>
                </c:pt>
                <c:pt idx="118">
                  <c:v>20.476748437151517</c:v>
                </c:pt>
                <c:pt idx="119">
                  <c:v>19.822839159301669</c:v>
                </c:pt>
                <c:pt idx="120">
                  <c:v>19.163906979596142</c:v>
                </c:pt>
                <c:pt idx="121">
                  <c:v>18.499879374959928</c:v>
                </c:pt>
                <c:pt idx="122">
                  <c:v>17.830787005335296</c:v>
                </c:pt>
                <c:pt idx="123">
                  <c:v>17.156785310407745</c:v>
                </c:pt>
                <c:pt idx="124">
                  <c:v>16.47817509264825</c:v>
                </c:pt>
                <c:pt idx="125">
                  <c:v>15.795420532622453</c:v>
                </c:pt>
                <c:pt idx="126">
                  <c:v>15.109162959433952</c:v>
                </c:pt>
                <c:pt idx="127">
                  <c:v>14.420228749748276</c:v>
                </c:pt>
                <c:pt idx="128">
                  <c:v>13.729629991037996</c:v>
                </c:pt>
                <c:pt idx="129">
                  <c:v>13.038557026566647</c:v>
                </c:pt>
                <c:pt idx="130">
                  <c:v>12.348362669184844</c:v>
                </c:pt>
                <c:pt idx="131">
                  <c:v>11.660538653643993</c:v>
                </c:pt>
                <c:pt idx="132">
                  <c:v>10.976685683661911</c:v>
                </c:pt>
                <c:pt idx="133">
                  <c:v>10.298479095086218</c:v>
                </c:pt>
                <c:pt idx="134">
                  <c:v>9.6276325841785955</c:v>
                </c:pt>
                <c:pt idx="135">
                  <c:v>8.9658625596434973</c:v>
                </c:pt>
                <c:pt idx="136">
                  <c:v>8.3148554427949968</c:v>
                </c:pt>
                <c:pt idx="137">
                  <c:v>7.6762396985170867</c:v>
                </c:pt>
                <c:pt idx="138">
                  <c:v>7.0515636217184845</c:v>
                </c:pt>
                <c:pt idx="139">
                  <c:v>6.4422790564737751</c:v>
                </c:pt>
                <c:pt idx="140">
                  <c:v>5.8497304239177179</c:v>
                </c:pt>
                <c:pt idx="141">
                  <c:v>5.2751477995536913</c:v>
                </c:pt>
                <c:pt idx="142">
                  <c:v>4.7196423942001067</c:v>
                </c:pt>
                <c:pt idx="143">
                  <c:v>4.1842026927136278</c:v>
                </c:pt>
                <c:pt idx="144">
                  <c:v>3.6696896823065703</c:v>
                </c:pt>
                <c:pt idx="145">
                  <c:v>3.176830010387846</c:v>
                </c:pt>
                <c:pt idx="146">
                  <c:v>2.7062064754333548</c:v>
                </c:pt>
                <c:pt idx="147">
                  <c:v>2.2582458830470524</c:v>
                </c:pt>
                <c:pt idx="148">
                  <c:v>1.833204899010537</c:v>
                </c:pt>
                <c:pt idx="149">
                  <c:v>1.4311550147924446</c:v>
                </c:pt>
                <c:pt idx="150">
                  <c:v>1.0519680391553115</c:v>
                </c:pt>
                <c:pt idx="151">
                  <c:v>0.69530359909180495</c:v>
                </c:pt>
                <c:pt idx="152">
                  <c:v>0.36059996463144428</c:v>
                </c:pt>
                <c:pt idx="153">
                  <c:v>4.7069131121655103E-2</c:v>
                </c:pt>
                <c:pt idx="154">
                  <c:v>-0.24630344238463098</c:v>
                </c:pt>
                <c:pt idx="155">
                  <c:v>-0.5207546487857484</c:v>
                </c:pt>
                <c:pt idx="156">
                  <c:v>-0.77773590806923609</c:v>
                </c:pt>
                <c:pt idx="157">
                  <c:v>-1.01890301108961</c:v>
                </c:pt>
                <c:pt idx="158">
                  <c:v>-1.2461052978730498</c:v>
                </c:pt>
                <c:pt idx="159">
                  <c:v>-1.4613760204226276</c:v>
                </c:pt>
                <c:pt idx="160">
                  <c:v>-1.6669257549397656</c:v>
                </c:pt>
                <c:pt idx="161">
                  <c:v>-1.8651405992045924</c:v>
                </c:pt>
                <c:pt idx="162">
                  <c:v>-2.0585866520557334</c:v>
                </c:pt>
                <c:pt idx="163">
                  <c:v>-2.2500219536989823</c:v>
                </c:pt>
                <c:pt idx="164">
                  <c:v>-2.4424166812917854</c:v>
                </c:pt>
                <c:pt idx="165">
                  <c:v>-2.6389819299658717</c:v>
                </c:pt>
                <c:pt idx="166">
                  <c:v>-2.8432068168993125</c:v>
                </c:pt>
                <c:pt idx="167">
                  <c:v>-3.0589028395306697</c:v>
                </c:pt>
                <c:pt idx="168">
                  <c:v>-3.2902532788759653</c:v>
                </c:pt>
                <c:pt idx="169">
                  <c:v>-3.541863827502457</c:v>
                </c:pt>
                <c:pt idx="170">
                  <c:v>-3.8188084219450422</c:v>
                </c:pt>
                <c:pt idx="171">
                  <c:v>-4.126661450354046</c:v>
                </c:pt>
                <c:pt idx="172">
                  <c:v>-4.4715042883704212</c:v>
                </c:pt>
                <c:pt idx="173">
                  <c:v>-4.8598910812529024</c:v>
                </c:pt>
                <c:pt idx="174">
                  <c:v>-5.2987569857608943</c:v>
                </c:pt>
                <c:pt idx="175">
                  <c:v>-5.7952534458656917</c:v>
                </c:pt>
                <c:pt idx="176">
                  <c:v>-6.3565015086664491</c:v>
                </c:pt>
                <c:pt idx="177">
                  <c:v>-6.9892671018236454</c:v>
                </c:pt>
                <c:pt idx="178">
                  <c:v>-7.6995810249123684</c:v>
                </c:pt>
                <c:pt idx="179">
                  <c:v>-8.492347310174706</c:v>
                </c:pt>
                <c:pt idx="180">
                  <c:v>-9.3709994306647086</c:v>
                </c:pt>
                <c:pt idx="181">
                  <c:v>-10.337266444072625</c:v>
                </c:pt>
                <c:pt idx="182">
                  <c:v>-11.391095802866523</c:v>
                </c:pt>
                <c:pt idx="183">
                  <c:v>-12.530748746394059</c:v>
                </c:pt>
                <c:pt idx="184">
                  <c:v>-13.753047849937531</c:v>
                </c:pt>
                <c:pt idx="185">
                  <c:v>-15.053727185596042</c:v>
                </c:pt>
                <c:pt idx="186">
                  <c:v>-16.427822662953211</c:v>
                </c:pt>
                <c:pt idx="187">
                  <c:v>-17.870044776015106</c:v>
                </c:pt>
                <c:pt idx="188">
                  <c:v>-19.375092680175076</c:v>
                </c:pt>
                <c:pt idx="189">
                  <c:v>-20.937889106335565</c:v>
                </c:pt>
                <c:pt idx="190">
                  <c:v>-22.553733427268785</c:v>
                </c:pt>
                <c:pt idx="191">
                  <c:v>-24.218381976021167</c:v>
                </c:pt>
                <c:pt idx="192">
                  <c:v>-25.928070325592287</c:v>
                </c:pt>
                <c:pt idx="193">
                  <c:v>-27.679493241024133</c:v>
                </c:pt>
                <c:pt idx="194">
                  <c:v>-29.469756379853717</c:v>
                </c:pt>
                <c:pt idx="195">
                  <c:v>-31.296311149781527</c:v>
                </c:pt>
                <c:pt idx="196">
                  <c:v>-33.156881433555398</c:v>
                </c:pt>
                <c:pt idx="197">
                  <c:v>-35.0493886246065</c:v>
                </c:pt>
                <c:pt idx="198">
                  <c:v>-36.971879688420387</c:v>
                </c:pt>
                <c:pt idx="199">
                  <c:v>-38.922461691985944</c:v>
                </c:pt>
                <c:pt idx="200">
                  <c:v>-40.899245281177663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F2-43A4-A9A3-026F4AFF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383232"/>
        <c:axId val="150393600"/>
      </c:scatterChart>
      <c:valAx>
        <c:axId val="150383232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overlay val="0"/>
        </c:title>
        <c:numFmt formatCode="0.0E+00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393600"/>
        <c:crosses val="autoZero"/>
        <c:crossBetween val="midCat"/>
      </c:valAx>
      <c:valAx>
        <c:axId val="150393600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383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1567621316411758"/>
          <c:y val="6.9711538461538464E-2"/>
          <c:w val="0.36766659167604049"/>
          <c:h val="0.113058459054744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902368250158239E-2"/>
          <c:y val="7.0422632073382577E-2"/>
          <c:w val="0.88552334136176436"/>
          <c:h val="0.82856384409807549"/>
        </c:manualLayout>
      </c:layout>
      <c:scatterChart>
        <c:scatterStyle val="smoothMarker"/>
        <c:varyColors val="0"/>
        <c:ser>
          <c:idx val="2"/>
          <c:order val="0"/>
          <c:tx>
            <c:v>Phase Margin of Closed Loop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Compensator!$B$64:$B$264</c:f>
              <c:numCache>
                <c:formatCode>General</c:formatCode>
                <c:ptCount val="201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1.2302687708123816</c:v>
                </c:pt>
                <c:pt idx="4">
                  <c:v>1.3182567385564072</c:v>
                </c:pt>
                <c:pt idx="5">
                  <c:v>1.4125375446227544</c:v>
                </c:pt>
                <c:pt idx="6">
                  <c:v>1.5135612484362082</c:v>
                </c:pt>
                <c:pt idx="7">
                  <c:v>1.62181009735893</c:v>
                </c:pt>
                <c:pt idx="8">
                  <c:v>1.7378008287493756</c:v>
                </c:pt>
                <c:pt idx="9">
                  <c:v>1.8620871366628675</c:v>
                </c:pt>
                <c:pt idx="10">
                  <c:v>1.9952623149688797</c:v>
                </c:pt>
                <c:pt idx="11">
                  <c:v>2.1379620895022322</c:v>
                </c:pt>
                <c:pt idx="12">
                  <c:v>2.2908676527677732</c:v>
                </c:pt>
                <c:pt idx="13">
                  <c:v>2.4547089156850306</c:v>
                </c:pt>
                <c:pt idx="14">
                  <c:v>2.6302679918953822</c:v>
                </c:pt>
                <c:pt idx="15">
                  <c:v>2.8183829312644537</c:v>
                </c:pt>
                <c:pt idx="16">
                  <c:v>3.0199517204020165</c:v>
                </c:pt>
                <c:pt idx="17">
                  <c:v>3.2359365692962836</c:v>
                </c:pt>
                <c:pt idx="18">
                  <c:v>3.4673685045253171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4.2657951880159271</c:v>
                </c:pt>
                <c:pt idx="22">
                  <c:v>4.5708818961487498</c:v>
                </c:pt>
                <c:pt idx="23">
                  <c:v>4.8977881936844625</c:v>
                </c:pt>
                <c:pt idx="24">
                  <c:v>5.2480746024977263</c:v>
                </c:pt>
                <c:pt idx="25">
                  <c:v>5.6234132519034921</c:v>
                </c:pt>
                <c:pt idx="26">
                  <c:v>6.0255958607435796</c:v>
                </c:pt>
                <c:pt idx="27">
                  <c:v>6.4565422903465555</c:v>
                </c:pt>
                <c:pt idx="28">
                  <c:v>6.9183097091893666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9.1201083935590983</c:v>
                </c:pt>
                <c:pt idx="33">
                  <c:v>9.7723722095581103</c:v>
                </c:pt>
                <c:pt idx="34">
                  <c:v>10.471285480509</c:v>
                </c:pt>
                <c:pt idx="35">
                  <c:v>11.220184543019636</c:v>
                </c:pt>
                <c:pt idx="36">
                  <c:v>12.022644346174133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16.982436524617448</c:v>
                </c:pt>
                <c:pt idx="42">
                  <c:v>18.197008586099841</c:v>
                </c:pt>
                <c:pt idx="43">
                  <c:v>19.498445997580465</c:v>
                </c:pt>
                <c:pt idx="44">
                  <c:v>20.892961308540393</c:v>
                </c:pt>
                <c:pt idx="45">
                  <c:v>22.387211385683397</c:v>
                </c:pt>
                <c:pt idx="46">
                  <c:v>23.988329190194907</c:v>
                </c:pt>
                <c:pt idx="47">
                  <c:v>25.703957827688647</c:v>
                </c:pt>
                <c:pt idx="48">
                  <c:v>27.542287033381665</c:v>
                </c:pt>
                <c:pt idx="49">
                  <c:v>29.512092266663863</c:v>
                </c:pt>
                <c:pt idx="50">
                  <c:v>31.622776601683803</c:v>
                </c:pt>
                <c:pt idx="51">
                  <c:v>33.884415613920268</c:v>
                </c:pt>
                <c:pt idx="52">
                  <c:v>36.307805477010156</c:v>
                </c:pt>
                <c:pt idx="53">
                  <c:v>38.904514499428053</c:v>
                </c:pt>
                <c:pt idx="54">
                  <c:v>41.686938347033546</c:v>
                </c:pt>
                <c:pt idx="55">
                  <c:v>44.668359215096324</c:v>
                </c:pt>
                <c:pt idx="56">
                  <c:v>47.863009232263856</c:v>
                </c:pt>
                <c:pt idx="57">
                  <c:v>51.28613839913649</c:v>
                </c:pt>
                <c:pt idx="58">
                  <c:v>54.95408738576247</c:v>
                </c:pt>
                <c:pt idx="59">
                  <c:v>58.884365535558949</c:v>
                </c:pt>
                <c:pt idx="60">
                  <c:v>63.095734448019307</c:v>
                </c:pt>
                <c:pt idx="61">
                  <c:v>67.60829753919819</c:v>
                </c:pt>
                <c:pt idx="62">
                  <c:v>72.443596007499011</c:v>
                </c:pt>
                <c:pt idx="63">
                  <c:v>77.624711662869217</c:v>
                </c:pt>
                <c:pt idx="64">
                  <c:v>83.176377110267126</c:v>
                </c:pt>
                <c:pt idx="65">
                  <c:v>89.125093813374562</c:v>
                </c:pt>
                <c:pt idx="66">
                  <c:v>95.499258602143655</c:v>
                </c:pt>
                <c:pt idx="67">
                  <c:v>102.32929922807544</c:v>
                </c:pt>
                <c:pt idx="68">
                  <c:v>109.64781961431861</c:v>
                </c:pt>
                <c:pt idx="69">
                  <c:v>117.48975549395293</c:v>
                </c:pt>
                <c:pt idx="70">
                  <c:v>125.89254117941677</c:v>
                </c:pt>
                <c:pt idx="71">
                  <c:v>134.89628825916537</c:v>
                </c:pt>
                <c:pt idx="72">
                  <c:v>144.54397707459285</c:v>
                </c:pt>
                <c:pt idx="73">
                  <c:v>154.8816618912482</c:v>
                </c:pt>
                <c:pt idx="74">
                  <c:v>165.95869074375608</c:v>
                </c:pt>
                <c:pt idx="75">
                  <c:v>177.82794100389242</c:v>
                </c:pt>
                <c:pt idx="76">
                  <c:v>190.54607179632481</c:v>
                </c:pt>
                <c:pt idx="77">
                  <c:v>204.17379446695315</c:v>
                </c:pt>
                <c:pt idx="78">
                  <c:v>218.77616239495524</c:v>
                </c:pt>
                <c:pt idx="79">
                  <c:v>234.42288153199232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288.40315031266073</c:v>
                </c:pt>
                <c:pt idx="83">
                  <c:v>309.02954325135909</c:v>
                </c:pt>
                <c:pt idx="84">
                  <c:v>331.13112148259137</c:v>
                </c:pt>
                <c:pt idx="85">
                  <c:v>354.81338923357566</c:v>
                </c:pt>
                <c:pt idx="86">
                  <c:v>380.18939632056163</c:v>
                </c:pt>
                <c:pt idx="87">
                  <c:v>407.38027780411272</c:v>
                </c:pt>
                <c:pt idx="88">
                  <c:v>436.51583224016582</c:v>
                </c:pt>
                <c:pt idx="89">
                  <c:v>467.7351412871983</c:v>
                </c:pt>
                <c:pt idx="90">
                  <c:v>501.18723362727229</c:v>
                </c:pt>
                <c:pt idx="91">
                  <c:v>537.03179637025301</c:v>
                </c:pt>
                <c:pt idx="92">
                  <c:v>575.43993733715706</c:v>
                </c:pt>
                <c:pt idx="93">
                  <c:v>616.59500186148273</c:v>
                </c:pt>
                <c:pt idx="94">
                  <c:v>660.69344800759643</c:v>
                </c:pt>
                <c:pt idx="95">
                  <c:v>707.94578438413873</c:v>
                </c:pt>
                <c:pt idx="96">
                  <c:v>758.57757502918378</c:v>
                </c:pt>
                <c:pt idx="97">
                  <c:v>812.83051616409898</c:v>
                </c:pt>
                <c:pt idx="98">
                  <c:v>870.96358995608091</c:v>
                </c:pt>
                <c:pt idx="99">
                  <c:v>933.25430079699106</c:v>
                </c:pt>
                <c:pt idx="100">
                  <c:v>1000</c:v>
                </c:pt>
                <c:pt idx="101">
                  <c:v>1071.5193052376069</c:v>
                </c:pt>
                <c:pt idx="102">
                  <c:v>1148.1536214968839</c:v>
                </c:pt>
                <c:pt idx="103">
                  <c:v>1230.2687708123824</c:v>
                </c:pt>
                <c:pt idx="104">
                  <c:v>1318.2567385564089</c:v>
                </c:pt>
                <c:pt idx="105">
                  <c:v>1412.5375446227545</c:v>
                </c:pt>
                <c:pt idx="106">
                  <c:v>1513.561248436208</c:v>
                </c:pt>
                <c:pt idx="107">
                  <c:v>1621.8100973589308</c:v>
                </c:pt>
                <c:pt idx="108">
                  <c:v>1737.8008287493758</c:v>
                </c:pt>
                <c:pt idx="109">
                  <c:v>1862.0871366628687</c:v>
                </c:pt>
                <c:pt idx="110">
                  <c:v>1995.2623149688804</c:v>
                </c:pt>
                <c:pt idx="111">
                  <c:v>2137.9620895022344</c:v>
                </c:pt>
                <c:pt idx="112">
                  <c:v>2290.8676527677749</c:v>
                </c:pt>
                <c:pt idx="113">
                  <c:v>2454.7089156850293</c:v>
                </c:pt>
                <c:pt idx="114">
                  <c:v>2630.2679918953822</c:v>
                </c:pt>
                <c:pt idx="115">
                  <c:v>2818.3829312644534</c:v>
                </c:pt>
                <c:pt idx="116">
                  <c:v>3019.9517204020176</c:v>
                </c:pt>
                <c:pt idx="117">
                  <c:v>3235.9365692962833</c:v>
                </c:pt>
                <c:pt idx="118">
                  <c:v>3467.3685045253224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4265.7951880159299</c:v>
                </c:pt>
                <c:pt idx="122">
                  <c:v>4570.8818961487532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5623.4132519034993</c:v>
                </c:pt>
                <c:pt idx="126">
                  <c:v>6025.595860743585</c:v>
                </c:pt>
                <c:pt idx="127">
                  <c:v>6456.5422903465615</c:v>
                </c:pt>
                <c:pt idx="128">
                  <c:v>6918.3097091893687</c:v>
                </c:pt>
                <c:pt idx="129">
                  <c:v>7413.1024130091773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9120.1083935591087</c:v>
                </c:pt>
                <c:pt idx="133">
                  <c:v>9772.3722095581161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12022.644346174151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14791.083881682089</c:v>
                </c:pt>
                <c:pt idx="140">
                  <c:v>15848.931924611146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19498.445997580486</c:v>
                </c:pt>
                <c:pt idx="144">
                  <c:v>20892.961308540423</c:v>
                </c:pt>
                <c:pt idx="145">
                  <c:v>22387.211385683382</c:v>
                </c:pt>
                <c:pt idx="146">
                  <c:v>23988.329190194923</c:v>
                </c:pt>
                <c:pt idx="147">
                  <c:v>25703.95782768865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31622.77660168384</c:v>
                </c:pt>
                <c:pt idx="151">
                  <c:v>33884.41561392029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41686.938347033625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51286.138399136544</c:v>
                </c:pt>
                <c:pt idx="158">
                  <c:v>54954.087385762505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67608.297539198305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83176.377110267174</c:v>
                </c:pt>
                <c:pt idx="165">
                  <c:v>89125.093813374609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109647.81961431868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134896.28825916545</c:v>
                </c:pt>
                <c:pt idx="172">
                  <c:v>144543.97707459307</c:v>
                </c:pt>
                <c:pt idx="173">
                  <c:v>154881.66189124816</c:v>
                </c:pt>
                <c:pt idx="174">
                  <c:v>165958.69074375604</c:v>
                </c:pt>
                <c:pt idx="175">
                  <c:v>177827.94100389251</c:v>
                </c:pt>
                <c:pt idx="176">
                  <c:v>190546.0717963246</c:v>
                </c:pt>
                <c:pt idx="177">
                  <c:v>204173.79446695308</c:v>
                </c:pt>
                <c:pt idx="178">
                  <c:v>218776.16239495538</c:v>
                </c:pt>
                <c:pt idx="179">
                  <c:v>234422.88153199267</c:v>
                </c:pt>
                <c:pt idx="180">
                  <c:v>251188.643150958</c:v>
                </c:pt>
                <c:pt idx="181">
                  <c:v>269153.48039269145</c:v>
                </c:pt>
                <c:pt idx="182">
                  <c:v>288403.1503126609</c:v>
                </c:pt>
                <c:pt idx="183">
                  <c:v>309029.54325135931</c:v>
                </c:pt>
                <c:pt idx="184">
                  <c:v>331131.12148259126</c:v>
                </c:pt>
                <c:pt idx="185">
                  <c:v>354813.38923357555</c:v>
                </c:pt>
                <c:pt idx="186">
                  <c:v>380189.39632056188</c:v>
                </c:pt>
                <c:pt idx="187">
                  <c:v>407380.27780411259</c:v>
                </c:pt>
                <c:pt idx="188">
                  <c:v>436515.83224016649</c:v>
                </c:pt>
                <c:pt idx="189">
                  <c:v>467735.14128719864</c:v>
                </c:pt>
                <c:pt idx="190">
                  <c:v>501187.23362727347</c:v>
                </c:pt>
                <c:pt idx="191">
                  <c:v>537031.79637025285</c:v>
                </c:pt>
                <c:pt idx="192">
                  <c:v>575439.93733715697</c:v>
                </c:pt>
                <c:pt idx="193">
                  <c:v>616595.00186148309</c:v>
                </c:pt>
                <c:pt idx="194">
                  <c:v>660693.44800759561</c:v>
                </c:pt>
                <c:pt idx="195">
                  <c:v>707945.78438413853</c:v>
                </c:pt>
                <c:pt idx="196">
                  <c:v>758577.57502918423</c:v>
                </c:pt>
                <c:pt idx="197">
                  <c:v>812830.51616410096</c:v>
                </c:pt>
                <c:pt idx="198">
                  <c:v>870963.58995608077</c:v>
                </c:pt>
                <c:pt idx="199">
                  <c:v>933254.30079699249</c:v>
                </c:pt>
                <c:pt idx="200">
                  <c:v>1000000</c:v>
                </c:pt>
              </c:numCache>
            </c:numRef>
          </c:xVal>
          <c:yVal>
            <c:numRef>
              <c:f>Compensator!$CE$64:$CE$264</c:f>
              <c:numCache>
                <c:formatCode>General</c:formatCode>
                <c:ptCount val="201"/>
                <c:pt idx="0">
                  <c:v>177.51174158951787</c:v>
                </c:pt>
                <c:pt idx="1">
                  <c:v>177.33403079349333</c:v>
                </c:pt>
                <c:pt idx="2">
                  <c:v>177.14366717672669</c:v>
                </c:pt>
                <c:pt idx="3">
                  <c:v>176.93975888284385</c:v>
                </c:pt>
                <c:pt idx="4">
                  <c:v>176.72135326035945</c:v>
                </c:pt>
                <c:pt idx="5">
                  <c:v>176.48743319551673</c:v>
                </c:pt>
                <c:pt idx="6">
                  <c:v>176.23691333652636</c:v>
                </c:pt>
                <c:pt idx="7">
                  <c:v>175.96863623555348</c:v>
                </c:pt>
                <c:pt idx="8">
                  <c:v>175.68136844403304</c:v>
                </c:pt>
                <c:pt idx="9">
                  <c:v>175.37379660826372</c:v>
                </c:pt>
                <c:pt idx="10">
                  <c:v>175.04452362616246</c:v>
                </c:pt>
                <c:pt idx="11">
                  <c:v>174.692064943026</c:v>
                </c:pt>
                <c:pt idx="12">
                  <c:v>174.31484508466693</c:v>
                </c:pt>
                <c:pt idx="13">
                  <c:v>173.91119455095935</c:v>
                </c:pt>
                <c:pt idx="14">
                  <c:v>173.47934722225139</c:v>
                </c:pt>
                <c:pt idx="15">
                  <c:v>173.01743846591927</c:v>
                </c:pt>
                <c:pt idx="16">
                  <c:v>172.52350417112788</c:v>
                </c:pt>
                <c:pt idx="17">
                  <c:v>171.9954809871503</c:v>
                </c:pt>
                <c:pt idx="18">
                  <c:v>171.43120809465515</c:v>
                </c:pt>
                <c:pt idx="19">
                  <c:v>170.82843090017855</c:v>
                </c:pt>
                <c:pt idx="20">
                  <c:v>170.18480711098198</c:v>
                </c:pt>
                <c:pt idx="21">
                  <c:v>169.49791571930302</c:v>
                </c:pt>
                <c:pt idx="22">
                  <c:v>168.76526949915083</c:v>
                </c:pt>
                <c:pt idx="23">
                  <c:v>167.98433169130251</c:v>
                </c:pt>
                <c:pt idx="24">
                  <c:v>167.15253761697014</c:v>
                </c:pt>
                <c:pt idx="25">
                  <c:v>166.26732200919992</c:v>
                </c:pt>
                <c:pt idx="26">
                  <c:v>165.32615287181639</c:v>
                </c:pt>
                <c:pt idx="27">
                  <c:v>164.32657265347737</c:v>
                </c:pt>
                <c:pt idx="28">
                  <c:v>163.26624744048323</c:v>
                </c:pt>
                <c:pt idx="29">
                  <c:v>162.14302470424477</c:v>
                </c:pt>
                <c:pt idx="30">
                  <c:v>160.95499986356538</c:v>
                </c:pt>
                <c:pt idx="31">
                  <c:v>159.70059151397197</c:v>
                </c:pt>
                <c:pt idx="32">
                  <c:v>158.37862461598712</c:v>
                </c:pt>
                <c:pt idx="33">
                  <c:v>156.98842021068876</c:v>
                </c:pt>
                <c:pt idx="34">
                  <c:v>155.52988935010191</c:v>
                </c:pt>
                <c:pt idx="35">
                  <c:v>154.00362792303949</c:v>
                </c:pt>
                <c:pt idx="36">
                  <c:v>152.41100798857485</c:v>
                </c:pt>
                <c:pt idx="37">
                  <c:v>150.75426020328666</c:v>
                </c:pt>
                <c:pt idx="38">
                  <c:v>149.03654108825657</c:v>
                </c:pt>
                <c:pt idx="39">
                  <c:v>147.26197840172975</c:v>
                </c:pt>
                <c:pt idx="40">
                  <c:v>145.43568794757698</c:v>
                </c:pt>
                <c:pt idx="41">
                  <c:v>143.56375591940264</c:v>
                </c:pt>
                <c:pt idx="42">
                  <c:v>141.65318245111848</c:v>
                </c:pt>
                <c:pt idx="43">
                  <c:v>139.71178440491013</c:v>
                </c:pt>
                <c:pt idx="44">
                  <c:v>137.74805842521721</c:v>
                </c:pt>
                <c:pt idx="45">
                  <c:v>135.77100862643599</c:v>
                </c:pt>
                <c:pt idx="46">
                  <c:v>133.78994655097762</c:v>
                </c:pt>
                <c:pt idx="47">
                  <c:v>131.81427377206523</c:v>
                </c:pt>
                <c:pt idx="48">
                  <c:v>129.85325930130176</c:v>
                </c:pt>
                <c:pt idx="49">
                  <c:v>127.91582450565841</c:v>
                </c:pt>
                <c:pt idx="50">
                  <c:v>126.0103474517942</c:v>
                </c:pt>
                <c:pt idx="51">
                  <c:v>124.14449660763475</c:v>
                </c:pt>
                <c:pt idx="52">
                  <c:v>122.32510096129005</c:v>
                </c:pt>
                <c:pt idx="53">
                  <c:v>120.55806030118453</c:v>
                </c:pt>
                <c:pt idx="54">
                  <c:v>118.84829609687867</c:v>
                </c:pt>
                <c:pt idx="55">
                  <c:v>117.19974052173603</c:v>
                </c:pt>
                <c:pt idx="56">
                  <c:v>115.61535893692364</c:v>
                </c:pt>
                <c:pt idx="57">
                  <c:v>114.09719973578143</c:v>
                </c:pt>
                <c:pt idx="58">
                  <c:v>112.64646481765205</c:v>
                </c:pt>
                <c:pt idx="59">
                  <c:v>111.26359400969585</c:v>
                </c:pt>
                <c:pt idx="60">
                  <c:v>109.94835731554987</c:v>
                </c:pt>
                <c:pt idx="61">
                  <c:v>108.69994975649358</c:v>
                </c:pt>
                <c:pt idx="62">
                  <c:v>107.5170846142634</c:v>
                </c:pt>
                <c:pt idx="63">
                  <c:v>106.39808194833286</c:v>
                </c:pt>
                <c:pt idx="64">
                  <c:v>105.34095024787575</c:v>
                </c:pt>
                <c:pt idx="65">
                  <c:v>104.3434599318979</c:v>
                </c:pt>
                <c:pt idx="66">
                  <c:v>103.40320810429697</c:v>
                </c:pt>
                <c:pt idx="67">
                  <c:v>102.51767450165944</c:v>
                </c:pt>
                <c:pt idx="68">
                  <c:v>101.6842689534527</c:v>
                </c:pt>
                <c:pt idx="69">
                  <c:v>100.90037092825396</c:v>
                </c:pt>
                <c:pt idx="70">
                  <c:v>100.16336189018233</c:v>
                </c:pt>
                <c:pt idx="71">
                  <c:v>99.470651260736602</c:v>
                </c:pt>
                <c:pt idx="72">
                  <c:v>98.819696794307092</c:v>
                </c:pt>
                <c:pt idx="73">
                  <c:v>98.208020148830045</c:v>
                </c:pt>
                <c:pt idx="74">
                  <c:v>97.633218380826932</c:v>
                </c:pt>
                <c:pt idx="75">
                  <c:v>97.092972027459325</c:v>
                </c:pt>
                <c:pt idx="76">
                  <c:v>96.585050365286833</c:v>
                </c:pt>
                <c:pt idx="77">
                  <c:v>96.107314361778094</c:v>
                </c:pt>
                <c:pt idx="78">
                  <c:v>95.657717764961831</c:v>
                </c:pt>
                <c:pt idx="79">
                  <c:v>95.234306711230118</c:v>
                </c:pt>
                <c:pt idx="80">
                  <c:v>94.835218172379172</c:v>
                </c:pt>
                <c:pt idx="81">
                  <c:v>94.458677511029251</c:v>
                </c:pt>
                <c:pt idx="82">
                  <c:v>94.102995368569538</c:v>
                </c:pt>
                <c:pt idx="83">
                  <c:v>93.766564071453686</c:v>
                </c:pt>
                <c:pt idx="84">
                  <c:v>93.447853709550444</c:v>
                </c:pt>
                <c:pt idx="85">
                  <c:v>93.145408013803475</c:v>
                </c:pt>
                <c:pt idx="86">
                  <c:v>92.857840139126267</c:v>
                </c:pt>
                <c:pt idx="87">
                  <c:v>92.583828441743606</c:v>
                </c:pt>
                <c:pt idx="88">
                  <c:v>92.32211232764007</c:v>
                </c:pt>
                <c:pt idx="89">
                  <c:v>92.071488240010112</c:v>
                </c:pt>
                <c:pt idx="90">
                  <c:v>91.83080584833138</c:v>
                </c:pt>
                <c:pt idx="91">
                  <c:v>91.598964499690823</c:v>
                </c:pt>
                <c:pt idx="92">
                  <c:v>91.374909994162905</c:v>
                </c:pt>
                <c:pt idx="93">
                  <c:v>91.157631750312831</c:v>
                </c:pt>
                <c:pt idx="94">
                  <c:v>90.946160434312546</c:v>
                </c:pt>
                <c:pt idx="95">
                  <c:v>90.739566136790501</c:v>
                </c:pt>
                <c:pt idx="96">
                  <c:v>90.536957195520998</c:v>
                </c:pt>
                <c:pt idx="97">
                  <c:v>90.337479779544196</c:v>
                </c:pt>
                <c:pt idx="98">
                  <c:v>90.140318371431221</c:v>
                </c:pt>
                <c:pt idx="99">
                  <c:v>89.944697309238521</c:v>
                </c:pt>
                <c:pt idx="100">
                  <c:v>89.749883578167683</c:v>
                </c:pt>
                <c:pt idx="101">
                  <c:v>89.555191073774466</c:v>
                </c:pt>
                <c:pt idx="102">
                  <c:v>89.359986593072307</c:v>
                </c:pt>
                <c:pt idx="103">
                  <c:v>89.163697845881501</c:v>
                </c:pt>
                <c:pt idx="104">
                  <c:v>88.965823814278764</c:v>
                </c:pt>
                <c:pt idx="105">
                  <c:v>88.765947820012897</c:v>
                </c:pt>
                <c:pt idx="106">
                  <c:v>88.563753683837561</c:v>
                </c:pt>
                <c:pt idx="107">
                  <c:v>88.359045370705616</c:v>
                </c:pt>
                <c:pt idx="108">
                  <c:v>88.151770502293459</c:v>
                </c:pt>
                <c:pt idx="109">
                  <c:v>87.942048072567957</c:v>
                </c:pt>
                <c:pt idx="110">
                  <c:v>87.730200609467403</c:v>
                </c:pt>
                <c:pt idx="111">
                  <c:v>87.516790870179719</c:v>
                </c:pt>
                <c:pt idx="112">
                  <c:v>87.3026629208983</c:v>
                </c:pt>
                <c:pt idx="113">
                  <c:v>87.088987115944647</c:v>
                </c:pt>
                <c:pt idx="114">
                  <c:v>86.877308039559082</c:v>
                </c:pt>
                <c:pt idx="115">
                  <c:v>86.669593896742583</c:v>
                </c:pt>
                <c:pt idx="116">
                  <c:v>86.468285139628904</c:v>
                </c:pt>
                <c:pt idx="117">
                  <c:v>86.276339314828348</c:v>
                </c:pt>
                <c:pt idx="118">
                  <c:v>86.097268264291074</c:v>
                </c:pt>
                <c:pt idx="119">
                  <c:v>85.935162991611378</c:v>
                </c:pt>
                <c:pt idx="120">
                  <c:v>85.794700840198757</c:v>
                </c:pt>
                <c:pt idx="121">
                  <c:v>85.681129278500848</c:v>
                </c:pt>
                <c:pt idx="122">
                  <c:v>85.600220732517656</c:v>
                </c:pt>
                <c:pt idx="123">
                  <c:v>85.558193725975173</c:v>
                </c:pt>
                <c:pt idx="124">
                  <c:v>85.561597218820083</c:v>
                </c:pt>
                <c:pt idx="125">
                  <c:v>85.617157517252082</c:v>
                </c:pt>
                <c:pt idx="126">
                  <c:v>85.731590363096146</c:v>
                </c:pt>
                <c:pt idx="127">
                  <c:v>85.911384521268872</c:v>
                </c:pt>
                <c:pt idx="128">
                  <c:v>86.162566920121932</c:v>
                </c:pt>
                <c:pt idx="129">
                  <c:v>86.490462579684191</c:v>
                </c:pt>
                <c:pt idx="130">
                  <c:v>86.899464572454661</c:v>
                </c:pt>
                <c:pt idx="131">
                  <c:v>87.392829581748444</c:v>
                </c:pt>
                <c:pt idx="132">
                  <c:v>87.972512967870429</c:v>
                </c:pt>
                <c:pt idx="133">
                  <c:v>88.639053672080536</c:v>
                </c:pt>
                <c:pt idx="134">
                  <c:v>89.391514201247219</c:v>
                </c:pt>
                <c:pt idx="135">
                  <c:v>90.227475075758292</c:v>
                </c:pt>
                <c:pt idx="136">
                  <c:v>91.143077402002135</c:v>
                </c:pt>
                <c:pt idx="137">
                  <c:v>92.133102555202427</c:v>
                </c:pt>
                <c:pt idx="138">
                  <c:v>93.191075044115465</c:v>
                </c:pt>
                <c:pt idx="139">
                  <c:v>94.30937386340365</c:v>
                </c:pt>
                <c:pt idx="140">
                  <c:v>95.479339023468626</c:v>
                </c:pt>
                <c:pt idx="141">
                  <c:v>96.691363125075384</c:v>
                </c:pt>
                <c:pt idx="142">
                  <c:v>97.934962201272043</c:v>
                </c:pt>
                <c:pt idx="143">
                  <c:v>99.198824838279961</c:v>
                </c:pt>
                <c:pt idx="144">
                  <c:v>100.47084307131351</c:v>
                </c:pt>
                <c:pt idx="145">
                  <c:v>101.73813210247005</c:v>
                </c:pt>
                <c:pt idx="146">
                  <c:v>102.98704805821563</c:v>
                </c:pt>
                <c:pt idx="147">
                  <c:v>104.2032135615174</c:v>
                </c:pt>
                <c:pt idx="148">
                  <c:v>105.37155983110344</c:v>
                </c:pt>
                <c:pt idx="149">
                  <c:v>106.47639154544528</c:v>
                </c:pt>
                <c:pt idx="150">
                  <c:v>107.50147721739576</c:v>
                </c:pt>
                <c:pt idx="151">
                  <c:v>108.43016385254616</c:v>
                </c:pt>
                <c:pt idx="152">
                  <c:v>109.24551081512369</c:v>
                </c:pt>
                <c:pt idx="153">
                  <c:v>109.93043468388267</c:v>
                </c:pt>
                <c:pt idx="154">
                  <c:v>110.46785491512182</c:v>
                </c:pt>
                <c:pt idx="155">
                  <c:v>110.84082961368939</c:v>
                </c:pt>
                <c:pt idx="156">
                  <c:v>111.03267168200954</c:v>
                </c:pt>
                <c:pt idx="157">
                  <c:v>111.02703788184745</c:v>
                </c:pt>
                <c:pt idx="158">
                  <c:v>110.80798654720464</c:v>
                </c:pt>
                <c:pt idx="159">
                  <c:v>110.36000339927294</c:v>
                </c:pt>
                <c:pt idx="160">
                  <c:v>109.66799873201326</c:v>
                </c:pt>
                <c:pt idx="161">
                  <c:v>108.71728286425839</c:v>
                </c:pt>
                <c:pt idx="162">
                  <c:v>107.49353005028559</c:v>
                </c:pt>
                <c:pt idx="163">
                  <c:v>105.98274402364336</c:v>
                </c:pt>
                <c:pt idx="164">
                  <c:v>104.17124116132</c:v>
                </c:pt>
                <c:pt idx="165">
                  <c:v>102.04567009760491</c:v>
                </c:pt>
                <c:pt idx="166">
                  <c:v>99.593089651647929</c:v>
                </c:pt>
                <c:pt idx="167">
                  <c:v>96.801130155625941</c:v>
                </c:pt>
                <c:pt idx="168">
                  <c:v>93.658266340379853</c:v>
                </c:pt>
                <c:pt idx="169">
                  <c:v>90.154231955087909</c:v>
                </c:pt>
                <c:pt idx="170">
                  <c:v>86.280605561316932</c:v>
                </c:pt>
                <c:pt idx="171">
                  <c:v>82.031590726608059</c:v>
                </c:pt>
                <c:pt idx="172">
                  <c:v>77.404998426703003</c:v>
                </c:pt>
                <c:pt idx="173">
                  <c:v>72.403410709851443</c:v>
                </c:pt>
                <c:pt idx="174">
                  <c:v>67.035459616697992</c:v>
                </c:pt>
                <c:pt idx="175">
                  <c:v>61.317095105349054</c:v>
                </c:pt>
                <c:pt idx="176">
                  <c:v>55.27264934853774</c:v>
                </c:pt>
                <c:pt idx="177">
                  <c:v>48.935452133219115</c:v>
                </c:pt>
                <c:pt idx="178">
                  <c:v>42.347742363514328</c:v>
                </c:pt>
                <c:pt idx="179">
                  <c:v>35.559682571225125</c:v>
                </c:pt>
                <c:pt idx="180">
                  <c:v>28.627427586811024</c:v>
                </c:pt>
                <c:pt idx="181">
                  <c:v>21.610400732747223</c:v>
                </c:pt>
                <c:pt idx="182">
                  <c:v>14.568129689147128</c:v>
                </c:pt>
                <c:pt idx="183">
                  <c:v>7.5571141397792303</c:v>
                </c:pt>
                <c:pt idx="184">
                  <c:v>0.62818817796585336</c:v>
                </c:pt>
                <c:pt idx="185">
                  <c:v>-6.1752934217531674</c:v>
                </c:pt>
                <c:pt idx="186">
                  <c:v>-12.818318391288187</c:v>
                </c:pt>
                <c:pt idx="187">
                  <c:v>-19.27419864119463</c:v>
                </c:pt>
                <c:pt idx="188">
                  <c:v>-25.52387204475562</c:v>
                </c:pt>
                <c:pt idx="189">
                  <c:v>-31.554777112469679</c:v>
                </c:pt>
                <c:pt idx="190">
                  <c:v>-37.359537531484676</c:v>
                </c:pt>
                <c:pt idx="191">
                  <c:v>-42.934640158604992</c:v>
                </c:pt>
                <c:pt idx="192">
                  <c:v>-48.27922675326451</c:v>
                </c:pt>
                <c:pt idx="193">
                  <c:v>-53.394064244955715</c:v>
                </c:pt>
                <c:pt idx="194">
                  <c:v>-58.280717886658621</c:v>
                </c:pt>
                <c:pt idx="195">
                  <c:v>-62.940926278589743</c:v>
                </c:pt>
                <c:pt idx="196">
                  <c:v>-67.376163550704803</c:v>
                </c:pt>
                <c:pt idx="197">
                  <c:v>-71.587367841075121</c:v>
                </c:pt>
                <c:pt idx="198">
                  <c:v>-75.574813157164883</c:v>
                </c:pt>
                <c:pt idx="199">
                  <c:v>-79.338101454464109</c:v>
                </c:pt>
                <c:pt idx="200">
                  <c:v>-82.876252083397489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BA-467B-B76C-C8FE2DDD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358336"/>
        <c:axId val="199507968"/>
      </c:scatterChart>
      <c:valAx>
        <c:axId val="199358336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overlay val="0"/>
        </c:title>
        <c:numFmt formatCode="0.0E+00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07968"/>
        <c:crosses val="autoZero"/>
        <c:crossBetween val="midCat"/>
      </c:valAx>
      <c:valAx>
        <c:axId val="199507968"/>
        <c:scaling>
          <c:orientation val="minMax"/>
          <c:max val="150"/>
          <c:min val="-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Phase (</a:t>
                </a:r>
                <a:r>
                  <a:rPr lang="en-US">
                    <a:sym typeface="Symbol"/>
                  </a:rPr>
                  <a:t>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5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879777642475"/>
          <c:y val="6.9711525239299535E-2"/>
          <c:w val="0.37116713621806446"/>
          <c:h val="9.25591111742261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emf"/><Relationship Id="rId1" Type="http://schemas.openxmlformats.org/officeDocument/2006/relationships/image" Target="../media/image2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23928</xdr:colOff>
      <xdr:row>43</xdr:row>
      <xdr:rowOff>31243</xdr:rowOff>
    </xdr:from>
    <xdr:to>
      <xdr:col>8</xdr:col>
      <xdr:colOff>22549</xdr:colOff>
      <xdr:row>69</xdr:row>
      <xdr:rowOff>113380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85725</xdr:rowOff>
    </xdr:from>
    <xdr:to>
      <xdr:col>7</xdr:col>
      <xdr:colOff>552965</xdr:colOff>
      <xdr:row>11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5725"/>
          <a:ext cx="650355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186690</xdr:colOff>
          <xdr:row>18</xdr:row>
          <xdr:rowOff>104775</xdr:rowOff>
        </xdr:from>
        <xdr:to>
          <xdr:col>17</xdr:col>
          <xdr:colOff>345461</xdr:colOff>
          <xdr:row>39</xdr:row>
          <xdr:rowOff>131445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BF567A6-903D-4FE0-21E8-4D34030D6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</xdr:colOff>
      <xdr:row>10</xdr:row>
      <xdr:rowOff>112394</xdr:rowOff>
    </xdr:from>
    <xdr:to>
      <xdr:col>7</xdr:col>
      <xdr:colOff>1087755</xdr:colOff>
      <xdr:row>40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904875</xdr:colOff>
      <xdr:row>0</xdr:row>
      <xdr:rowOff>171450</xdr:rowOff>
    </xdr:from>
    <xdr:to>
      <xdr:col>6</xdr:col>
      <xdr:colOff>1428630</xdr:colOff>
      <xdr:row>0</xdr:row>
      <xdr:rowOff>1996440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71450"/>
          <a:ext cx="650355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422644</xdr:colOff>
      <xdr:row>0</xdr:row>
      <xdr:rowOff>31898</xdr:rowOff>
    </xdr:from>
    <xdr:to>
      <xdr:col>12</xdr:col>
      <xdr:colOff>169120</xdr:colOff>
      <xdr:row>14</xdr:row>
      <xdr:rowOff>132907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44" y="31898"/>
          <a:ext cx="8274674" cy="273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</xdr:row>
      <xdr:rowOff>57150</xdr:rowOff>
    </xdr:from>
    <xdr:to>
      <xdr:col>3</xdr:col>
      <xdr:colOff>95250</xdr:colOff>
      <xdr:row>22</xdr:row>
      <xdr:rowOff>180975</xdr:rowOff>
    </xdr:to>
    <xdr:pic>
      <xdr:nvPicPr>
        <xdr:cNvPr id="3" name="Picture 2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714750"/>
          <a:ext cx="1219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360939</xdr:colOff>
      <xdr:row>38</xdr:row>
      <xdr:rowOff>154301</xdr:rowOff>
    </xdr:from>
    <xdr:to>
      <xdr:col>9</xdr:col>
      <xdr:colOff>565344</xdr:colOff>
      <xdr:row>41</xdr:row>
      <xdr:rowOff>163009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6904614" y="7564751"/>
          <a:ext cx="204405" cy="58020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57150</xdr:colOff>
      <xdr:row>61</xdr:row>
      <xdr:rowOff>142875</xdr:rowOff>
    </xdr:from>
    <xdr:to>
      <xdr:col>9</xdr:col>
      <xdr:colOff>628650</xdr:colOff>
      <xdr:row>83</xdr:row>
      <xdr:rowOff>133350</xdr:rowOff>
    </xdr:to>
    <xdr:graphicFrame macro="">
      <xdr:nvGraphicFramePr>
        <xdr:cNvPr id="14" name="Chart 2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28575</xdr:colOff>
      <xdr:row>61</xdr:row>
      <xdr:rowOff>142875</xdr:rowOff>
    </xdr:from>
    <xdr:to>
      <xdr:col>18</xdr:col>
      <xdr:colOff>0</xdr:colOff>
      <xdr:row>83</xdr:row>
      <xdr:rowOff>133350</xdr:rowOff>
    </xdr:to>
    <xdr:graphicFrame macro="">
      <xdr:nvGraphicFramePr>
        <xdr:cNvPr id="15" name="Chart 2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33</xdr:row>
          <xdr:rowOff>68580</xdr:rowOff>
        </xdr:from>
        <xdr:to>
          <xdr:col>9</xdr:col>
          <xdr:colOff>510540</xdr:colOff>
          <xdr:row>61</xdr:row>
          <xdr:rowOff>11430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50725</xdr:colOff>
      <xdr:row>36</xdr:row>
      <xdr:rowOff>45630</xdr:rowOff>
    </xdr:from>
    <xdr:to>
      <xdr:col>15</xdr:col>
      <xdr:colOff>1572139</xdr:colOff>
      <xdr:row>57</xdr:row>
      <xdr:rowOff>101007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17285" y="7334160"/>
          <a:ext cx="5472384" cy="3850137"/>
          <a:chOff x="6680125" y="7141755"/>
          <a:chExt cx="5388564" cy="4055877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6680125" y="7141755"/>
            <a:ext cx="5388564" cy="4055877"/>
            <a:chOff x="6423836" y="7143749"/>
            <a:chExt cx="5386792" cy="4009359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23836" y="7143749"/>
              <a:ext cx="5386792" cy="400935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>
            <a:xfrm>
              <a:off x="10466424" y="9170581"/>
              <a:ext cx="365495" cy="564855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7" name="Straight Connector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CxnSpPr/>
          </xdr:nvCxnSpPr>
          <xdr:spPr>
            <a:xfrm flipH="1">
              <a:off x="10399971" y="9547150"/>
              <a:ext cx="498401" cy="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9725025" y="9677400"/>
            <a:ext cx="209550" cy="29527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534524" y="9629775"/>
            <a:ext cx="533401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/>
              <a:t>gm</a:t>
            </a:r>
          </a:p>
        </xdr:txBody>
      </xdr:sp>
    </xdr:grpSp>
    <xdr:clientData/>
  </xdr:twoCellAnchor>
  <xdr:twoCellAnchor editAs="oneCell">
    <xdr:from>
      <xdr:col>14</xdr:col>
      <xdr:colOff>285750</xdr:colOff>
      <xdr:row>22</xdr:row>
      <xdr:rowOff>66675</xdr:rowOff>
    </xdr:from>
    <xdr:to>
      <xdr:col>15</xdr:col>
      <xdr:colOff>1691850</xdr:colOff>
      <xdr:row>25</xdr:row>
      <xdr:rowOff>15240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72700" y="5981700"/>
          <a:ext cx="2023320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0.49508</cdr:x>
      <cdr:y>0.5</cdr:y>
    </cdr:from>
    <cdr:to>
      <cdr:x>0.52507</cdr:x>
      <cdr:y>0.55321</cdr:y>
    </cdr:to>
    <cdr:sp macro="" textlink="">
      <cdr:nvSpPr>
        <cdr:cNvPr id="1843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9002" y="1698625"/>
          <a:ext cx="169950" cy="180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``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0.49508</cdr:x>
      <cdr:y>0.5</cdr:y>
    </cdr:from>
    <cdr:to>
      <cdr:x>0.52507</cdr:x>
      <cdr:y>0.55321</cdr:y>
    </cdr:to>
    <cdr:sp macro="" textlink="">
      <cdr:nvSpPr>
        <cdr:cNvPr id="1843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9002" y="1698625"/>
          <a:ext cx="169950" cy="180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``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Visio_2003-2010_Drawing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N118"/>
  <sheetViews>
    <sheetView tabSelected="1" topLeftCell="A10" zoomScaleNormal="100" workbookViewId="0">
      <selection activeCell="F33" sqref="F33"/>
    </sheetView>
  </sheetViews>
  <sheetFormatPr defaultRowHeight="13.2"/>
  <cols>
    <col min="1" max="1" width="34.33203125" style="2" bestFit="1" customWidth="1"/>
    <col min="2" max="2" width="8.33203125" style="2" customWidth="1"/>
    <col min="3" max="3" width="7" style="2" customWidth="1"/>
    <col min="4" max="4" width="2.5546875" style="2" customWidth="1"/>
    <col min="5" max="5" width="27.44140625" style="2" customWidth="1"/>
    <col min="6" max="6" width="7" style="2" customWidth="1"/>
    <col min="7" max="7" width="7.88671875" style="2" customWidth="1"/>
    <col min="8" max="9" width="9.109375" style="2"/>
    <col min="10" max="10" width="14.33203125" style="2" bestFit="1" customWidth="1"/>
    <col min="11" max="11" width="15" style="2" bestFit="1" customWidth="1"/>
    <col min="12" max="12" width="13.6640625" style="2" bestFit="1" customWidth="1"/>
    <col min="13" max="256" width="9.109375" style="2"/>
    <col min="257" max="257" width="34.33203125" style="2" bestFit="1" customWidth="1"/>
    <col min="258" max="258" width="9.44140625" style="2" customWidth="1"/>
    <col min="259" max="259" width="7" style="2" customWidth="1"/>
    <col min="260" max="260" width="2.5546875" style="2" customWidth="1"/>
    <col min="261" max="261" width="26" style="2" customWidth="1"/>
    <col min="262" max="262" width="10.109375" style="2" customWidth="1"/>
    <col min="263" max="265" width="9.109375" style="2"/>
    <col min="266" max="266" width="14.33203125" style="2" bestFit="1" customWidth="1"/>
    <col min="267" max="267" width="15" style="2" bestFit="1" customWidth="1"/>
    <col min="268" max="268" width="13.6640625" style="2" bestFit="1" customWidth="1"/>
    <col min="269" max="512" width="9.109375" style="2"/>
    <col min="513" max="513" width="34.33203125" style="2" bestFit="1" customWidth="1"/>
    <col min="514" max="514" width="9.44140625" style="2" customWidth="1"/>
    <col min="515" max="515" width="7" style="2" customWidth="1"/>
    <col min="516" max="516" width="2.5546875" style="2" customWidth="1"/>
    <col min="517" max="517" width="26" style="2" customWidth="1"/>
    <col min="518" max="518" width="10.109375" style="2" customWidth="1"/>
    <col min="519" max="521" width="9.109375" style="2"/>
    <col min="522" max="522" width="14.33203125" style="2" bestFit="1" customWidth="1"/>
    <col min="523" max="523" width="15" style="2" bestFit="1" customWidth="1"/>
    <col min="524" max="524" width="13.6640625" style="2" bestFit="1" customWidth="1"/>
    <col min="525" max="768" width="9.109375" style="2"/>
    <col min="769" max="769" width="34.33203125" style="2" bestFit="1" customWidth="1"/>
    <col min="770" max="770" width="9.44140625" style="2" customWidth="1"/>
    <col min="771" max="771" width="7" style="2" customWidth="1"/>
    <col min="772" max="772" width="2.5546875" style="2" customWidth="1"/>
    <col min="773" max="773" width="26" style="2" customWidth="1"/>
    <col min="774" max="774" width="10.109375" style="2" customWidth="1"/>
    <col min="775" max="777" width="9.109375" style="2"/>
    <col min="778" max="778" width="14.33203125" style="2" bestFit="1" customWidth="1"/>
    <col min="779" max="779" width="15" style="2" bestFit="1" customWidth="1"/>
    <col min="780" max="780" width="13.6640625" style="2" bestFit="1" customWidth="1"/>
    <col min="781" max="1024" width="9.109375" style="2"/>
    <col min="1025" max="1025" width="34.33203125" style="2" bestFit="1" customWidth="1"/>
    <col min="1026" max="1026" width="9.44140625" style="2" customWidth="1"/>
    <col min="1027" max="1027" width="7" style="2" customWidth="1"/>
    <col min="1028" max="1028" width="2.5546875" style="2" customWidth="1"/>
    <col min="1029" max="1029" width="26" style="2" customWidth="1"/>
    <col min="1030" max="1030" width="10.109375" style="2" customWidth="1"/>
    <col min="1031" max="1033" width="9.109375" style="2"/>
    <col min="1034" max="1034" width="14.33203125" style="2" bestFit="1" customWidth="1"/>
    <col min="1035" max="1035" width="15" style="2" bestFit="1" customWidth="1"/>
    <col min="1036" max="1036" width="13.6640625" style="2" bestFit="1" customWidth="1"/>
    <col min="1037" max="1280" width="9.109375" style="2"/>
    <col min="1281" max="1281" width="34.33203125" style="2" bestFit="1" customWidth="1"/>
    <col min="1282" max="1282" width="9.44140625" style="2" customWidth="1"/>
    <col min="1283" max="1283" width="7" style="2" customWidth="1"/>
    <col min="1284" max="1284" width="2.5546875" style="2" customWidth="1"/>
    <col min="1285" max="1285" width="26" style="2" customWidth="1"/>
    <col min="1286" max="1286" width="10.109375" style="2" customWidth="1"/>
    <col min="1287" max="1289" width="9.109375" style="2"/>
    <col min="1290" max="1290" width="14.33203125" style="2" bestFit="1" customWidth="1"/>
    <col min="1291" max="1291" width="15" style="2" bestFit="1" customWidth="1"/>
    <col min="1292" max="1292" width="13.6640625" style="2" bestFit="1" customWidth="1"/>
    <col min="1293" max="1536" width="9.109375" style="2"/>
    <col min="1537" max="1537" width="34.33203125" style="2" bestFit="1" customWidth="1"/>
    <col min="1538" max="1538" width="9.44140625" style="2" customWidth="1"/>
    <col min="1539" max="1539" width="7" style="2" customWidth="1"/>
    <col min="1540" max="1540" width="2.5546875" style="2" customWidth="1"/>
    <col min="1541" max="1541" width="26" style="2" customWidth="1"/>
    <col min="1542" max="1542" width="10.109375" style="2" customWidth="1"/>
    <col min="1543" max="1545" width="9.109375" style="2"/>
    <col min="1546" max="1546" width="14.33203125" style="2" bestFit="1" customWidth="1"/>
    <col min="1547" max="1547" width="15" style="2" bestFit="1" customWidth="1"/>
    <col min="1548" max="1548" width="13.6640625" style="2" bestFit="1" customWidth="1"/>
    <col min="1549" max="1792" width="9.109375" style="2"/>
    <col min="1793" max="1793" width="34.33203125" style="2" bestFit="1" customWidth="1"/>
    <col min="1794" max="1794" width="9.44140625" style="2" customWidth="1"/>
    <col min="1795" max="1795" width="7" style="2" customWidth="1"/>
    <col min="1796" max="1796" width="2.5546875" style="2" customWidth="1"/>
    <col min="1797" max="1797" width="26" style="2" customWidth="1"/>
    <col min="1798" max="1798" width="10.109375" style="2" customWidth="1"/>
    <col min="1799" max="1801" width="9.109375" style="2"/>
    <col min="1802" max="1802" width="14.33203125" style="2" bestFit="1" customWidth="1"/>
    <col min="1803" max="1803" width="15" style="2" bestFit="1" customWidth="1"/>
    <col min="1804" max="1804" width="13.6640625" style="2" bestFit="1" customWidth="1"/>
    <col min="1805" max="2048" width="9.109375" style="2"/>
    <col min="2049" max="2049" width="34.33203125" style="2" bestFit="1" customWidth="1"/>
    <col min="2050" max="2050" width="9.44140625" style="2" customWidth="1"/>
    <col min="2051" max="2051" width="7" style="2" customWidth="1"/>
    <col min="2052" max="2052" width="2.5546875" style="2" customWidth="1"/>
    <col min="2053" max="2053" width="26" style="2" customWidth="1"/>
    <col min="2054" max="2054" width="10.109375" style="2" customWidth="1"/>
    <col min="2055" max="2057" width="9.109375" style="2"/>
    <col min="2058" max="2058" width="14.33203125" style="2" bestFit="1" customWidth="1"/>
    <col min="2059" max="2059" width="15" style="2" bestFit="1" customWidth="1"/>
    <col min="2060" max="2060" width="13.6640625" style="2" bestFit="1" customWidth="1"/>
    <col min="2061" max="2304" width="9.109375" style="2"/>
    <col min="2305" max="2305" width="34.33203125" style="2" bestFit="1" customWidth="1"/>
    <col min="2306" max="2306" width="9.44140625" style="2" customWidth="1"/>
    <col min="2307" max="2307" width="7" style="2" customWidth="1"/>
    <col min="2308" max="2308" width="2.5546875" style="2" customWidth="1"/>
    <col min="2309" max="2309" width="26" style="2" customWidth="1"/>
    <col min="2310" max="2310" width="10.109375" style="2" customWidth="1"/>
    <col min="2311" max="2313" width="9.109375" style="2"/>
    <col min="2314" max="2314" width="14.33203125" style="2" bestFit="1" customWidth="1"/>
    <col min="2315" max="2315" width="15" style="2" bestFit="1" customWidth="1"/>
    <col min="2316" max="2316" width="13.6640625" style="2" bestFit="1" customWidth="1"/>
    <col min="2317" max="2560" width="9.109375" style="2"/>
    <col min="2561" max="2561" width="34.33203125" style="2" bestFit="1" customWidth="1"/>
    <col min="2562" max="2562" width="9.44140625" style="2" customWidth="1"/>
    <col min="2563" max="2563" width="7" style="2" customWidth="1"/>
    <col min="2564" max="2564" width="2.5546875" style="2" customWidth="1"/>
    <col min="2565" max="2565" width="26" style="2" customWidth="1"/>
    <col min="2566" max="2566" width="10.109375" style="2" customWidth="1"/>
    <col min="2567" max="2569" width="9.109375" style="2"/>
    <col min="2570" max="2570" width="14.33203125" style="2" bestFit="1" customWidth="1"/>
    <col min="2571" max="2571" width="15" style="2" bestFit="1" customWidth="1"/>
    <col min="2572" max="2572" width="13.6640625" style="2" bestFit="1" customWidth="1"/>
    <col min="2573" max="2816" width="9.109375" style="2"/>
    <col min="2817" max="2817" width="34.33203125" style="2" bestFit="1" customWidth="1"/>
    <col min="2818" max="2818" width="9.44140625" style="2" customWidth="1"/>
    <col min="2819" max="2819" width="7" style="2" customWidth="1"/>
    <col min="2820" max="2820" width="2.5546875" style="2" customWidth="1"/>
    <col min="2821" max="2821" width="26" style="2" customWidth="1"/>
    <col min="2822" max="2822" width="10.109375" style="2" customWidth="1"/>
    <col min="2823" max="2825" width="9.109375" style="2"/>
    <col min="2826" max="2826" width="14.33203125" style="2" bestFit="1" customWidth="1"/>
    <col min="2827" max="2827" width="15" style="2" bestFit="1" customWidth="1"/>
    <col min="2828" max="2828" width="13.6640625" style="2" bestFit="1" customWidth="1"/>
    <col min="2829" max="3072" width="9.109375" style="2"/>
    <col min="3073" max="3073" width="34.33203125" style="2" bestFit="1" customWidth="1"/>
    <col min="3074" max="3074" width="9.44140625" style="2" customWidth="1"/>
    <col min="3075" max="3075" width="7" style="2" customWidth="1"/>
    <col min="3076" max="3076" width="2.5546875" style="2" customWidth="1"/>
    <col min="3077" max="3077" width="26" style="2" customWidth="1"/>
    <col min="3078" max="3078" width="10.109375" style="2" customWidth="1"/>
    <col min="3079" max="3081" width="9.109375" style="2"/>
    <col min="3082" max="3082" width="14.33203125" style="2" bestFit="1" customWidth="1"/>
    <col min="3083" max="3083" width="15" style="2" bestFit="1" customWidth="1"/>
    <col min="3084" max="3084" width="13.6640625" style="2" bestFit="1" customWidth="1"/>
    <col min="3085" max="3328" width="9.109375" style="2"/>
    <col min="3329" max="3329" width="34.33203125" style="2" bestFit="1" customWidth="1"/>
    <col min="3330" max="3330" width="9.44140625" style="2" customWidth="1"/>
    <col min="3331" max="3331" width="7" style="2" customWidth="1"/>
    <col min="3332" max="3332" width="2.5546875" style="2" customWidth="1"/>
    <col min="3333" max="3333" width="26" style="2" customWidth="1"/>
    <col min="3334" max="3334" width="10.109375" style="2" customWidth="1"/>
    <col min="3335" max="3337" width="9.109375" style="2"/>
    <col min="3338" max="3338" width="14.33203125" style="2" bestFit="1" customWidth="1"/>
    <col min="3339" max="3339" width="15" style="2" bestFit="1" customWidth="1"/>
    <col min="3340" max="3340" width="13.6640625" style="2" bestFit="1" customWidth="1"/>
    <col min="3341" max="3584" width="9.109375" style="2"/>
    <col min="3585" max="3585" width="34.33203125" style="2" bestFit="1" customWidth="1"/>
    <col min="3586" max="3586" width="9.44140625" style="2" customWidth="1"/>
    <col min="3587" max="3587" width="7" style="2" customWidth="1"/>
    <col min="3588" max="3588" width="2.5546875" style="2" customWidth="1"/>
    <col min="3589" max="3589" width="26" style="2" customWidth="1"/>
    <col min="3590" max="3590" width="10.109375" style="2" customWidth="1"/>
    <col min="3591" max="3593" width="9.109375" style="2"/>
    <col min="3594" max="3594" width="14.33203125" style="2" bestFit="1" customWidth="1"/>
    <col min="3595" max="3595" width="15" style="2" bestFit="1" customWidth="1"/>
    <col min="3596" max="3596" width="13.6640625" style="2" bestFit="1" customWidth="1"/>
    <col min="3597" max="3840" width="9.109375" style="2"/>
    <col min="3841" max="3841" width="34.33203125" style="2" bestFit="1" customWidth="1"/>
    <col min="3842" max="3842" width="9.44140625" style="2" customWidth="1"/>
    <col min="3843" max="3843" width="7" style="2" customWidth="1"/>
    <col min="3844" max="3844" width="2.5546875" style="2" customWidth="1"/>
    <col min="3845" max="3845" width="26" style="2" customWidth="1"/>
    <col min="3846" max="3846" width="10.109375" style="2" customWidth="1"/>
    <col min="3847" max="3849" width="9.109375" style="2"/>
    <col min="3850" max="3850" width="14.33203125" style="2" bestFit="1" customWidth="1"/>
    <col min="3851" max="3851" width="15" style="2" bestFit="1" customWidth="1"/>
    <col min="3852" max="3852" width="13.6640625" style="2" bestFit="1" customWidth="1"/>
    <col min="3853" max="4096" width="9.109375" style="2"/>
    <col min="4097" max="4097" width="34.33203125" style="2" bestFit="1" customWidth="1"/>
    <col min="4098" max="4098" width="9.44140625" style="2" customWidth="1"/>
    <col min="4099" max="4099" width="7" style="2" customWidth="1"/>
    <col min="4100" max="4100" width="2.5546875" style="2" customWidth="1"/>
    <col min="4101" max="4101" width="26" style="2" customWidth="1"/>
    <col min="4102" max="4102" width="10.109375" style="2" customWidth="1"/>
    <col min="4103" max="4105" width="9.109375" style="2"/>
    <col min="4106" max="4106" width="14.33203125" style="2" bestFit="1" customWidth="1"/>
    <col min="4107" max="4107" width="15" style="2" bestFit="1" customWidth="1"/>
    <col min="4108" max="4108" width="13.6640625" style="2" bestFit="1" customWidth="1"/>
    <col min="4109" max="4352" width="9.109375" style="2"/>
    <col min="4353" max="4353" width="34.33203125" style="2" bestFit="1" customWidth="1"/>
    <col min="4354" max="4354" width="9.44140625" style="2" customWidth="1"/>
    <col min="4355" max="4355" width="7" style="2" customWidth="1"/>
    <col min="4356" max="4356" width="2.5546875" style="2" customWidth="1"/>
    <col min="4357" max="4357" width="26" style="2" customWidth="1"/>
    <col min="4358" max="4358" width="10.109375" style="2" customWidth="1"/>
    <col min="4359" max="4361" width="9.109375" style="2"/>
    <col min="4362" max="4362" width="14.33203125" style="2" bestFit="1" customWidth="1"/>
    <col min="4363" max="4363" width="15" style="2" bestFit="1" customWidth="1"/>
    <col min="4364" max="4364" width="13.6640625" style="2" bestFit="1" customWidth="1"/>
    <col min="4365" max="4608" width="9.109375" style="2"/>
    <col min="4609" max="4609" width="34.33203125" style="2" bestFit="1" customWidth="1"/>
    <col min="4610" max="4610" width="9.44140625" style="2" customWidth="1"/>
    <col min="4611" max="4611" width="7" style="2" customWidth="1"/>
    <col min="4612" max="4612" width="2.5546875" style="2" customWidth="1"/>
    <col min="4613" max="4613" width="26" style="2" customWidth="1"/>
    <col min="4614" max="4614" width="10.109375" style="2" customWidth="1"/>
    <col min="4615" max="4617" width="9.109375" style="2"/>
    <col min="4618" max="4618" width="14.33203125" style="2" bestFit="1" customWidth="1"/>
    <col min="4619" max="4619" width="15" style="2" bestFit="1" customWidth="1"/>
    <col min="4620" max="4620" width="13.6640625" style="2" bestFit="1" customWidth="1"/>
    <col min="4621" max="4864" width="9.109375" style="2"/>
    <col min="4865" max="4865" width="34.33203125" style="2" bestFit="1" customWidth="1"/>
    <col min="4866" max="4866" width="9.44140625" style="2" customWidth="1"/>
    <col min="4867" max="4867" width="7" style="2" customWidth="1"/>
    <col min="4868" max="4868" width="2.5546875" style="2" customWidth="1"/>
    <col min="4869" max="4869" width="26" style="2" customWidth="1"/>
    <col min="4870" max="4870" width="10.109375" style="2" customWidth="1"/>
    <col min="4871" max="4873" width="9.109375" style="2"/>
    <col min="4874" max="4874" width="14.33203125" style="2" bestFit="1" customWidth="1"/>
    <col min="4875" max="4875" width="15" style="2" bestFit="1" customWidth="1"/>
    <col min="4876" max="4876" width="13.6640625" style="2" bestFit="1" customWidth="1"/>
    <col min="4877" max="5120" width="9.109375" style="2"/>
    <col min="5121" max="5121" width="34.33203125" style="2" bestFit="1" customWidth="1"/>
    <col min="5122" max="5122" width="9.44140625" style="2" customWidth="1"/>
    <col min="5123" max="5123" width="7" style="2" customWidth="1"/>
    <col min="5124" max="5124" width="2.5546875" style="2" customWidth="1"/>
    <col min="5125" max="5125" width="26" style="2" customWidth="1"/>
    <col min="5126" max="5126" width="10.109375" style="2" customWidth="1"/>
    <col min="5127" max="5129" width="9.109375" style="2"/>
    <col min="5130" max="5130" width="14.33203125" style="2" bestFit="1" customWidth="1"/>
    <col min="5131" max="5131" width="15" style="2" bestFit="1" customWidth="1"/>
    <col min="5132" max="5132" width="13.6640625" style="2" bestFit="1" customWidth="1"/>
    <col min="5133" max="5376" width="9.109375" style="2"/>
    <col min="5377" max="5377" width="34.33203125" style="2" bestFit="1" customWidth="1"/>
    <col min="5378" max="5378" width="9.44140625" style="2" customWidth="1"/>
    <col min="5379" max="5379" width="7" style="2" customWidth="1"/>
    <col min="5380" max="5380" width="2.5546875" style="2" customWidth="1"/>
    <col min="5381" max="5381" width="26" style="2" customWidth="1"/>
    <col min="5382" max="5382" width="10.109375" style="2" customWidth="1"/>
    <col min="5383" max="5385" width="9.109375" style="2"/>
    <col min="5386" max="5386" width="14.33203125" style="2" bestFit="1" customWidth="1"/>
    <col min="5387" max="5387" width="15" style="2" bestFit="1" customWidth="1"/>
    <col min="5388" max="5388" width="13.6640625" style="2" bestFit="1" customWidth="1"/>
    <col min="5389" max="5632" width="9.109375" style="2"/>
    <col min="5633" max="5633" width="34.33203125" style="2" bestFit="1" customWidth="1"/>
    <col min="5634" max="5634" width="9.44140625" style="2" customWidth="1"/>
    <col min="5635" max="5635" width="7" style="2" customWidth="1"/>
    <col min="5636" max="5636" width="2.5546875" style="2" customWidth="1"/>
    <col min="5637" max="5637" width="26" style="2" customWidth="1"/>
    <col min="5638" max="5638" width="10.109375" style="2" customWidth="1"/>
    <col min="5639" max="5641" width="9.109375" style="2"/>
    <col min="5642" max="5642" width="14.33203125" style="2" bestFit="1" customWidth="1"/>
    <col min="5643" max="5643" width="15" style="2" bestFit="1" customWidth="1"/>
    <col min="5644" max="5644" width="13.6640625" style="2" bestFit="1" customWidth="1"/>
    <col min="5645" max="5888" width="9.109375" style="2"/>
    <col min="5889" max="5889" width="34.33203125" style="2" bestFit="1" customWidth="1"/>
    <col min="5890" max="5890" width="9.44140625" style="2" customWidth="1"/>
    <col min="5891" max="5891" width="7" style="2" customWidth="1"/>
    <col min="5892" max="5892" width="2.5546875" style="2" customWidth="1"/>
    <col min="5893" max="5893" width="26" style="2" customWidth="1"/>
    <col min="5894" max="5894" width="10.109375" style="2" customWidth="1"/>
    <col min="5895" max="5897" width="9.109375" style="2"/>
    <col min="5898" max="5898" width="14.33203125" style="2" bestFit="1" customWidth="1"/>
    <col min="5899" max="5899" width="15" style="2" bestFit="1" customWidth="1"/>
    <col min="5900" max="5900" width="13.6640625" style="2" bestFit="1" customWidth="1"/>
    <col min="5901" max="6144" width="9.109375" style="2"/>
    <col min="6145" max="6145" width="34.33203125" style="2" bestFit="1" customWidth="1"/>
    <col min="6146" max="6146" width="9.44140625" style="2" customWidth="1"/>
    <col min="6147" max="6147" width="7" style="2" customWidth="1"/>
    <col min="6148" max="6148" width="2.5546875" style="2" customWidth="1"/>
    <col min="6149" max="6149" width="26" style="2" customWidth="1"/>
    <col min="6150" max="6150" width="10.109375" style="2" customWidth="1"/>
    <col min="6151" max="6153" width="9.109375" style="2"/>
    <col min="6154" max="6154" width="14.33203125" style="2" bestFit="1" customWidth="1"/>
    <col min="6155" max="6155" width="15" style="2" bestFit="1" customWidth="1"/>
    <col min="6156" max="6156" width="13.6640625" style="2" bestFit="1" customWidth="1"/>
    <col min="6157" max="6400" width="9.109375" style="2"/>
    <col min="6401" max="6401" width="34.33203125" style="2" bestFit="1" customWidth="1"/>
    <col min="6402" max="6402" width="9.44140625" style="2" customWidth="1"/>
    <col min="6403" max="6403" width="7" style="2" customWidth="1"/>
    <col min="6404" max="6404" width="2.5546875" style="2" customWidth="1"/>
    <col min="6405" max="6405" width="26" style="2" customWidth="1"/>
    <col min="6406" max="6406" width="10.109375" style="2" customWidth="1"/>
    <col min="6407" max="6409" width="9.109375" style="2"/>
    <col min="6410" max="6410" width="14.33203125" style="2" bestFit="1" customWidth="1"/>
    <col min="6411" max="6411" width="15" style="2" bestFit="1" customWidth="1"/>
    <col min="6412" max="6412" width="13.6640625" style="2" bestFit="1" customWidth="1"/>
    <col min="6413" max="6656" width="9.109375" style="2"/>
    <col min="6657" max="6657" width="34.33203125" style="2" bestFit="1" customWidth="1"/>
    <col min="6658" max="6658" width="9.44140625" style="2" customWidth="1"/>
    <col min="6659" max="6659" width="7" style="2" customWidth="1"/>
    <col min="6660" max="6660" width="2.5546875" style="2" customWidth="1"/>
    <col min="6661" max="6661" width="26" style="2" customWidth="1"/>
    <col min="6662" max="6662" width="10.109375" style="2" customWidth="1"/>
    <col min="6663" max="6665" width="9.109375" style="2"/>
    <col min="6666" max="6666" width="14.33203125" style="2" bestFit="1" customWidth="1"/>
    <col min="6667" max="6667" width="15" style="2" bestFit="1" customWidth="1"/>
    <col min="6668" max="6668" width="13.6640625" style="2" bestFit="1" customWidth="1"/>
    <col min="6669" max="6912" width="9.109375" style="2"/>
    <col min="6913" max="6913" width="34.33203125" style="2" bestFit="1" customWidth="1"/>
    <col min="6914" max="6914" width="9.44140625" style="2" customWidth="1"/>
    <col min="6915" max="6915" width="7" style="2" customWidth="1"/>
    <col min="6916" max="6916" width="2.5546875" style="2" customWidth="1"/>
    <col min="6917" max="6917" width="26" style="2" customWidth="1"/>
    <col min="6918" max="6918" width="10.109375" style="2" customWidth="1"/>
    <col min="6919" max="6921" width="9.109375" style="2"/>
    <col min="6922" max="6922" width="14.33203125" style="2" bestFit="1" customWidth="1"/>
    <col min="6923" max="6923" width="15" style="2" bestFit="1" customWidth="1"/>
    <col min="6924" max="6924" width="13.6640625" style="2" bestFit="1" customWidth="1"/>
    <col min="6925" max="7168" width="9.109375" style="2"/>
    <col min="7169" max="7169" width="34.33203125" style="2" bestFit="1" customWidth="1"/>
    <col min="7170" max="7170" width="9.44140625" style="2" customWidth="1"/>
    <col min="7171" max="7171" width="7" style="2" customWidth="1"/>
    <col min="7172" max="7172" width="2.5546875" style="2" customWidth="1"/>
    <col min="7173" max="7173" width="26" style="2" customWidth="1"/>
    <col min="7174" max="7174" width="10.109375" style="2" customWidth="1"/>
    <col min="7175" max="7177" width="9.109375" style="2"/>
    <col min="7178" max="7178" width="14.33203125" style="2" bestFit="1" customWidth="1"/>
    <col min="7179" max="7179" width="15" style="2" bestFit="1" customWidth="1"/>
    <col min="7180" max="7180" width="13.6640625" style="2" bestFit="1" customWidth="1"/>
    <col min="7181" max="7424" width="9.109375" style="2"/>
    <col min="7425" max="7425" width="34.33203125" style="2" bestFit="1" customWidth="1"/>
    <col min="7426" max="7426" width="9.44140625" style="2" customWidth="1"/>
    <col min="7427" max="7427" width="7" style="2" customWidth="1"/>
    <col min="7428" max="7428" width="2.5546875" style="2" customWidth="1"/>
    <col min="7429" max="7429" width="26" style="2" customWidth="1"/>
    <col min="7430" max="7430" width="10.109375" style="2" customWidth="1"/>
    <col min="7431" max="7433" width="9.109375" style="2"/>
    <col min="7434" max="7434" width="14.33203125" style="2" bestFit="1" customWidth="1"/>
    <col min="7435" max="7435" width="15" style="2" bestFit="1" customWidth="1"/>
    <col min="7436" max="7436" width="13.6640625" style="2" bestFit="1" customWidth="1"/>
    <col min="7437" max="7680" width="9.109375" style="2"/>
    <col min="7681" max="7681" width="34.33203125" style="2" bestFit="1" customWidth="1"/>
    <col min="7682" max="7682" width="9.44140625" style="2" customWidth="1"/>
    <col min="7683" max="7683" width="7" style="2" customWidth="1"/>
    <col min="7684" max="7684" width="2.5546875" style="2" customWidth="1"/>
    <col min="7685" max="7685" width="26" style="2" customWidth="1"/>
    <col min="7686" max="7686" width="10.109375" style="2" customWidth="1"/>
    <col min="7687" max="7689" width="9.109375" style="2"/>
    <col min="7690" max="7690" width="14.33203125" style="2" bestFit="1" customWidth="1"/>
    <col min="7691" max="7691" width="15" style="2" bestFit="1" customWidth="1"/>
    <col min="7692" max="7692" width="13.6640625" style="2" bestFit="1" customWidth="1"/>
    <col min="7693" max="7936" width="9.109375" style="2"/>
    <col min="7937" max="7937" width="34.33203125" style="2" bestFit="1" customWidth="1"/>
    <col min="7938" max="7938" width="9.44140625" style="2" customWidth="1"/>
    <col min="7939" max="7939" width="7" style="2" customWidth="1"/>
    <col min="7940" max="7940" width="2.5546875" style="2" customWidth="1"/>
    <col min="7941" max="7941" width="26" style="2" customWidth="1"/>
    <col min="7942" max="7942" width="10.109375" style="2" customWidth="1"/>
    <col min="7943" max="7945" width="9.109375" style="2"/>
    <col min="7946" max="7946" width="14.33203125" style="2" bestFit="1" customWidth="1"/>
    <col min="7947" max="7947" width="15" style="2" bestFit="1" customWidth="1"/>
    <col min="7948" max="7948" width="13.6640625" style="2" bestFit="1" customWidth="1"/>
    <col min="7949" max="8192" width="9.109375" style="2"/>
    <col min="8193" max="8193" width="34.33203125" style="2" bestFit="1" customWidth="1"/>
    <col min="8194" max="8194" width="9.44140625" style="2" customWidth="1"/>
    <col min="8195" max="8195" width="7" style="2" customWidth="1"/>
    <col min="8196" max="8196" width="2.5546875" style="2" customWidth="1"/>
    <col min="8197" max="8197" width="26" style="2" customWidth="1"/>
    <col min="8198" max="8198" width="10.109375" style="2" customWidth="1"/>
    <col min="8199" max="8201" width="9.109375" style="2"/>
    <col min="8202" max="8202" width="14.33203125" style="2" bestFit="1" customWidth="1"/>
    <col min="8203" max="8203" width="15" style="2" bestFit="1" customWidth="1"/>
    <col min="8204" max="8204" width="13.6640625" style="2" bestFit="1" customWidth="1"/>
    <col min="8205" max="8448" width="9.109375" style="2"/>
    <col min="8449" max="8449" width="34.33203125" style="2" bestFit="1" customWidth="1"/>
    <col min="8450" max="8450" width="9.44140625" style="2" customWidth="1"/>
    <col min="8451" max="8451" width="7" style="2" customWidth="1"/>
    <col min="8452" max="8452" width="2.5546875" style="2" customWidth="1"/>
    <col min="8453" max="8453" width="26" style="2" customWidth="1"/>
    <col min="8454" max="8454" width="10.109375" style="2" customWidth="1"/>
    <col min="8455" max="8457" width="9.109375" style="2"/>
    <col min="8458" max="8458" width="14.33203125" style="2" bestFit="1" customWidth="1"/>
    <col min="8459" max="8459" width="15" style="2" bestFit="1" customWidth="1"/>
    <col min="8460" max="8460" width="13.6640625" style="2" bestFit="1" customWidth="1"/>
    <col min="8461" max="8704" width="9.109375" style="2"/>
    <col min="8705" max="8705" width="34.33203125" style="2" bestFit="1" customWidth="1"/>
    <col min="8706" max="8706" width="9.44140625" style="2" customWidth="1"/>
    <col min="8707" max="8707" width="7" style="2" customWidth="1"/>
    <col min="8708" max="8708" width="2.5546875" style="2" customWidth="1"/>
    <col min="8709" max="8709" width="26" style="2" customWidth="1"/>
    <col min="8710" max="8710" width="10.109375" style="2" customWidth="1"/>
    <col min="8711" max="8713" width="9.109375" style="2"/>
    <col min="8714" max="8714" width="14.33203125" style="2" bestFit="1" customWidth="1"/>
    <col min="8715" max="8715" width="15" style="2" bestFit="1" customWidth="1"/>
    <col min="8716" max="8716" width="13.6640625" style="2" bestFit="1" customWidth="1"/>
    <col min="8717" max="8960" width="9.109375" style="2"/>
    <col min="8961" max="8961" width="34.33203125" style="2" bestFit="1" customWidth="1"/>
    <col min="8962" max="8962" width="9.44140625" style="2" customWidth="1"/>
    <col min="8963" max="8963" width="7" style="2" customWidth="1"/>
    <col min="8964" max="8964" width="2.5546875" style="2" customWidth="1"/>
    <col min="8965" max="8965" width="26" style="2" customWidth="1"/>
    <col min="8966" max="8966" width="10.109375" style="2" customWidth="1"/>
    <col min="8967" max="8969" width="9.109375" style="2"/>
    <col min="8970" max="8970" width="14.33203125" style="2" bestFit="1" customWidth="1"/>
    <col min="8971" max="8971" width="15" style="2" bestFit="1" customWidth="1"/>
    <col min="8972" max="8972" width="13.6640625" style="2" bestFit="1" customWidth="1"/>
    <col min="8973" max="9216" width="9.109375" style="2"/>
    <col min="9217" max="9217" width="34.33203125" style="2" bestFit="1" customWidth="1"/>
    <col min="9218" max="9218" width="9.44140625" style="2" customWidth="1"/>
    <col min="9219" max="9219" width="7" style="2" customWidth="1"/>
    <col min="9220" max="9220" width="2.5546875" style="2" customWidth="1"/>
    <col min="9221" max="9221" width="26" style="2" customWidth="1"/>
    <col min="9222" max="9222" width="10.109375" style="2" customWidth="1"/>
    <col min="9223" max="9225" width="9.109375" style="2"/>
    <col min="9226" max="9226" width="14.33203125" style="2" bestFit="1" customWidth="1"/>
    <col min="9227" max="9227" width="15" style="2" bestFit="1" customWidth="1"/>
    <col min="9228" max="9228" width="13.6640625" style="2" bestFit="1" customWidth="1"/>
    <col min="9229" max="9472" width="9.109375" style="2"/>
    <col min="9473" max="9473" width="34.33203125" style="2" bestFit="1" customWidth="1"/>
    <col min="9474" max="9474" width="9.44140625" style="2" customWidth="1"/>
    <col min="9475" max="9475" width="7" style="2" customWidth="1"/>
    <col min="9476" max="9476" width="2.5546875" style="2" customWidth="1"/>
    <col min="9477" max="9477" width="26" style="2" customWidth="1"/>
    <col min="9478" max="9478" width="10.109375" style="2" customWidth="1"/>
    <col min="9479" max="9481" width="9.109375" style="2"/>
    <col min="9482" max="9482" width="14.33203125" style="2" bestFit="1" customWidth="1"/>
    <col min="9483" max="9483" width="15" style="2" bestFit="1" customWidth="1"/>
    <col min="9484" max="9484" width="13.6640625" style="2" bestFit="1" customWidth="1"/>
    <col min="9485" max="9728" width="9.109375" style="2"/>
    <col min="9729" max="9729" width="34.33203125" style="2" bestFit="1" customWidth="1"/>
    <col min="9730" max="9730" width="9.44140625" style="2" customWidth="1"/>
    <col min="9731" max="9731" width="7" style="2" customWidth="1"/>
    <col min="9732" max="9732" width="2.5546875" style="2" customWidth="1"/>
    <col min="9733" max="9733" width="26" style="2" customWidth="1"/>
    <col min="9734" max="9734" width="10.109375" style="2" customWidth="1"/>
    <col min="9735" max="9737" width="9.109375" style="2"/>
    <col min="9738" max="9738" width="14.33203125" style="2" bestFit="1" customWidth="1"/>
    <col min="9739" max="9739" width="15" style="2" bestFit="1" customWidth="1"/>
    <col min="9740" max="9740" width="13.6640625" style="2" bestFit="1" customWidth="1"/>
    <col min="9741" max="9984" width="9.109375" style="2"/>
    <col min="9985" max="9985" width="34.33203125" style="2" bestFit="1" customWidth="1"/>
    <col min="9986" max="9986" width="9.44140625" style="2" customWidth="1"/>
    <col min="9987" max="9987" width="7" style="2" customWidth="1"/>
    <col min="9988" max="9988" width="2.5546875" style="2" customWidth="1"/>
    <col min="9989" max="9989" width="26" style="2" customWidth="1"/>
    <col min="9990" max="9990" width="10.109375" style="2" customWidth="1"/>
    <col min="9991" max="9993" width="9.109375" style="2"/>
    <col min="9994" max="9994" width="14.33203125" style="2" bestFit="1" customWidth="1"/>
    <col min="9995" max="9995" width="15" style="2" bestFit="1" customWidth="1"/>
    <col min="9996" max="9996" width="13.6640625" style="2" bestFit="1" customWidth="1"/>
    <col min="9997" max="10240" width="9.109375" style="2"/>
    <col min="10241" max="10241" width="34.33203125" style="2" bestFit="1" customWidth="1"/>
    <col min="10242" max="10242" width="9.44140625" style="2" customWidth="1"/>
    <col min="10243" max="10243" width="7" style="2" customWidth="1"/>
    <col min="10244" max="10244" width="2.5546875" style="2" customWidth="1"/>
    <col min="10245" max="10245" width="26" style="2" customWidth="1"/>
    <col min="10246" max="10246" width="10.109375" style="2" customWidth="1"/>
    <col min="10247" max="10249" width="9.109375" style="2"/>
    <col min="10250" max="10250" width="14.33203125" style="2" bestFit="1" customWidth="1"/>
    <col min="10251" max="10251" width="15" style="2" bestFit="1" customWidth="1"/>
    <col min="10252" max="10252" width="13.6640625" style="2" bestFit="1" customWidth="1"/>
    <col min="10253" max="10496" width="9.109375" style="2"/>
    <col min="10497" max="10497" width="34.33203125" style="2" bestFit="1" customWidth="1"/>
    <col min="10498" max="10498" width="9.44140625" style="2" customWidth="1"/>
    <col min="10499" max="10499" width="7" style="2" customWidth="1"/>
    <col min="10500" max="10500" width="2.5546875" style="2" customWidth="1"/>
    <col min="10501" max="10501" width="26" style="2" customWidth="1"/>
    <col min="10502" max="10502" width="10.109375" style="2" customWidth="1"/>
    <col min="10503" max="10505" width="9.109375" style="2"/>
    <col min="10506" max="10506" width="14.33203125" style="2" bestFit="1" customWidth="1"/>
    <col min="10507" max="10507" width="15" style="2" bestFit="1" customWidth="1"/>
    <col min="10508" max="10508" width="13.6640625" style="2" bestFit="1" customWidth="1"/>
    <col min="10509" max="10752" width="9.109375" style="2"/>
    <col min="10753" max="10753" width="34.33203125" style="2" bestFit="1" customWidth="1"/>
    <col min="10754" max="10754" width="9.44140625" style="2" customWidth="1"/>
    <col min="10755" max="10755" width="7" style="2" customWidth="1"/>
    <col min="10756" max="10756" width="2.5546875" style="2" customWidth="1"/>
    <col min="10757" max="10757" width="26" style="2" customWidth="1"/>
    <col min="10758" max="10758" width="10.109375" style="2" customWidth="1"/>
    <col min="10759" max="10761" width="9.109375" style="2"/>
    <col min="10762" max="10762" width="14.33203125" style="2" bestFit="1" customWidth="1"/>
    <col min="10763" max="10763" width="15" style="2" bestFit="1" customWidth="1"/>
    <col min="10764" max="10764" width="13.6640625" style="2" bestFit="1" customWidth="1"/>
    <col min="10765" max="11008" width="9.109375" style="2"/>
    <col min="11009" max="11009" width="34.33203125" style="2" bestFit="1" customWidth="1"/>
    <col min="11010" max="11010" width="9.44140625" style="2" customWidth="1"/>
    <col min="11011" max="11011" width="7" style="2" customWidth="1"/>
    <col min="11012" max="11012" width="2.5546875" style="2" customWidth="1"/>
    <col min="11013" max="11013" width="26" style="2" customWidth="1"/>
    <col min="11014" max="11014" width="10.109375" style="2" customWidth="1"/>
    <col min="11015" max="11017" width="9.109375" style="2"/>
    <col min="11018" max="11018" width="14.33203125" style="2" bestFit="1" customWidth="1"/>
    <col min="11019" max="11019" width="15" style="2" bestFit="1" customWidth="1"/>
    <col min="11020" max="11020" width="13.6640625" style="2" bestFit="1" customWidth="1"/>
    <col min="11021" max="11264" width="9.109375" style="2"/>
    <col min="11265" max="11265" width="34.33203125" style="2" bestFit="1" customWidth="1"/>
    <col min="11266" max="11266" width="9.44140625" style="2" customWidth="1"/>
    <col min="11267" max="11267" width="7" style="2" customWidth="1"/>
    <col min="11268" max="11268" width="2.5546875" style="2" customWidth="1"/>
    <col min="11269" max="11269" width="26" style="2" customWidth="1"/>
    <col min="11270" max="11270" width="10.109375" style="2" customWidth="1"/>
    <col min="11271" max="11273" width="9.109375" style="2"/>
    <col min="11274" max="11274" width="14.33203125" style="2" bestFit="1" customWidth="1"/>
    <col min="11275" max="11275" width="15" style="2" bestFit="1" customWidth="1"/>
    <col min="11276" max="11276" width="13.6640625" style="2" bestFit="1" customWidth="1"/>
    <col min="11277" max="11520" width="9.109375" style="2"/>
    <col min="11521" max="11521" width="34.33203125" style="2" bestFit="1" customWidth="1"/>
    <col min="11522" max="11522" width="9.44140625" style="2" customWidth="1"/>
    <col min="11523" max="11523" width="7" style="2" customWidth="1"/>
    <col min="11524" max="11524" width="2.5546875" style="2" customWidth="1"/>
    <col min="11525" max="11525" width="26" style="2" customWidth="1"/>
    <col min="11526" max="11526" width="10.109375" style="2" customWidth="1"/>
    <col min="11527" max="11529" width="9.109375" style="2"/>
    <col min="11530" max="11530" width="14.33203125" style="2" bestFit="1" customWidth="1"/>
    <col min="11531" max="11531" width="15" style="2" bestFit="1" customWidth="1"/>
    <col min="11532" max="11532" width="13.6640625" style="2" bestFit="1" customWidth="1"/>
    <col min="11533" max="11776" width="9.109375" style="2"/>
    <col min="11777" max="11777" width="34.33203125" style="2" bestFit="1" customWidth="1"/>
    <col min="11778" max="11778" width="9.44140625" style="2" customWidth="1"/>
    <col min="11779" max="11779" width="7" style="2" customWidth="1"/>
    <col min="11780" max="11780" width="2.5546875" style="2" customWidth="1"/>
    <col min="11781" max="11781" width="26" style="2" customWidth="1"/>
    <col min="11782" max="11782" width="10.109375" style="2" customWidth="1"/>
    <col min="11783" max="11785" width="9.109375" style="2"/>
    <col min="11786" max="11786" width="14.33203125" style="2" bestFit="1" customWidth="1"/>
    <col min="11787" max="11787" width="15" style="2" bestFit="1" customWidth="1"/>
    <col min="11788" max="11788" width="13.6640625" style="2" bestFit="1" customWidth="1"/>
    <col min="11789" max="12032" width="9.109375" style="2"/>
    <col min="12033" max="12033" width="34.33203125" style="2" bestFit="1" customWidth="1"/>
    <col min="12034" max="12034" width="9.44140625" style="2" customWidth="1"/>
    <col min="12035" max="12035" width="7" style="2" customWidth="1"/>
    <col min="12036" max="12036" width="2.5546875" style="2" customWidth="1"/>
    <col min="12037" max="12037" width="26" style="2" customWidth="1"/>
    <col min="12038" max="12038" width="10.109375" style="2" customWidth="1"/>
    <col min="12039" max="12041" width="9.109375" style="2"/>
    <col min="12042" max="12042" width="14.33203125" style="2" bestFit="1" customWidth="1"/>
    <col min="12043" max="12043" width="15" style="2" bestFit="1" customWidth="1"/>
    <col min="12044" max="12044" width="13.6640625" style="2" bestFit="1" customWidth="1"/>
    <col min="12045" max="12288" width="9.109375" style="2"/>
    <col min="12289" max="12289" width="34.33203125" style="2" bestFit="1" customWidth="1"/>
    <col min="12290" max="12290" width="9.44140625" style="2" customWidth="1"/>
    <col min="12291" max="12291" width="7" style="2" customWidth="1"/>
    <col min="12292" max="12292" width="2.5546875" style="2" customWidth="1"/>
    <col min="12293" max="12293" width="26" style="2" customWidth="1"/>
    <col min="12294" max="12294" width="10.109375" style="2" customWidth="1"/>
    <col min="12295" max="12297" width="9.109375" style="2"/>
    <col min="12298" max="12298" width="14.33203125" style="2" bestFit="1" customWidth="1"/>
    <col min="12299" max="12299" width="15" style="2" bestFit="1" customWidth="1"/>
    <col min="12300" max="12300" width="13.6640625" style="2" bestFit="1" customWidth="1"/>
    <col min="12301" max="12544" width="9.109375" style="2"/>
    <col min="12545" max="12545" width="34.33203125" style="2" bestFit="1" customWidth="1"/>
    <col min="12546" max="12546" width="9.44140625" style="2" customWidth="1"/>
    <col min="12547" max="12547" width="7" style="2" customWidth="1"/>
    <col min="12548" max="12548" width="2.5546875" style="2" customWidth="1"/>
    <col min="12549" max="12549" width="26" style="2" customWidth="1"/>
    <col min="12550" max="12550" width="10.109375" style="2" customWidth="1"/>
    <col min="12551" max="12553" width="9.109375" style="2"/>
    <col min="12554" max="12554" width="14.33203125" style="2" bestFit="1" customWidth="1"/>
    <col min="12555" max="12555" width="15" style="2" bestFit="1" customWidth="1"/>
    <col min="12556" max="12556" width="13.6640625" style="2" bestFit="1" customWidth="1"/>
    <col min="12557" max="12800" width="9.109375" style="2"/>
    <col min="12801" max="12801" width="34.33203125" style="2" bestFit="1" customWidth="1"/>
    <col min="12802" max="12802" width="9.44140625" style="2" customWidth="1"/>
    <col min="12803" max="12803" width="7" style="2" customWidth="1"/>
    <col min="12804" max="12804" width="2.5546875" style="2" customWidth="1"/>
    <col min="12805" max="12805" width="26" style="2" customWidth="1"/>
    <col min="12806" max="12806" width="10.109375" style="2" customWidth="1"/>
    <col min="12807" max="12809" width="9.109375" style="2"/>
    <col min="12810" max="12810" width="14.33203125" style="2" bestFit="1" customWidth="1"/>
    <col min="12811" max="12811" width="15" style="2" bestFit="1" customWidth="1"/>
    <col min="12812" max="12812" width="13.6640625" style="2" bestFit="1" customWidth="1"/>
    <col min="12813" max="13056" width="9.109375" style="2"/>
    <col min="13057" max="13057" width="34.33203125" style="2" bestFit="1" customWidth="1"/>
    <col min="13058" max="13058" width="9.44140625" style="2" customWidth="1"/>
    <col min="13059" max="13059" width="7" style="2" customWidth="1"/>
    <col min="13060" max="13060" width="2.5546875" style="2" customWidth="1"/>
    <col min="13061" max="13061" width="26" style="2" customWidth="1"/>
    <col min="13062" max="13062" width="10.109375" style="2" customWidth="1"/>
    <col min="13063" max="13065" width="9.109375" style="2"/>
    <col min="13066" max="13066" width="14.33203125" style="2" bestFit="1" customWidth="1"/>
    <col min="13067" max="13067" width="15" style="2" bestFit="1" customWidth="1"/>
    <col min="13068" max="13068" width="13.6640625" style="2" bestFit="1" customWidth="1"/>
    <col min="13069" max="13312" width="9.109375" style="2"/>
    <col min="13313" max="13313" width="34.33203125" style="2" bestFit="1" customWidth="1"/>
    <col min="13314" max="13314" width="9.44140625" style="2" customWidth="1"/>
    <col min="13315" max="13315" width="7" style="2" customWidth="1"/>
    <col min="13316" max="13316" width="2.5546875" style="2" customWidth="1"/>
    <col min="13317" max="13317" width="26" style="2" customWidth="1"/>
    <col min="13318" max="13318" width="10.109375" style="2" customWidth="1"/>
    <col min="13319" max="13321" width="9.109375" style="2"/>
    <col min="13322" max="13322" width="14.33203125" style="2" bestFit="1" customWidth="1"/>
    <col min="13323" max="13323" width="15" style="2" bestFit="1" customWidth="1"/>
    <col min="13324" max="13324" width="13.6640625" style="2" bestFit="1" customWidth="1"/>
    <col min="13325" max="13568" width="9.109375" style="2"/>
    <col min="13569" max="13569" width="34.33203125" style="2" bestFit="1" customWidth="1"/>
    <col min="13570" max="13570" width="9.44140625" style="2" customWidth="1"/>
    <col min="13571" max="13571" width="7" style="2" customWidth="1"/>
    <col min="13572" max="13572" width="2.5546875" style="2" customWidth="1"/>
    <col min="13573" max="13573" width="26" style="2" customWidth="1"/>
    <col min="13574" max="13574" width="10.109375" style="2" customWidth="1"/>
    <col min="13575" max="13577" width="9.109375" style="2"/>
    <col min="13578" max="13578" width="14.33203125" style="2" bestFit="1" customWidth="1"/>
    <col min="13579" max="13579" width="15" style="2" bestFit="1" customWidth="1"/>
    <col min="13580" max="13580" width="13.6640625" style="2" bestFit="1" customWidth="1"/>
    <col min="13581" max="13824" width="9.109375" style="2"/>
    <col min="13825" max="13825" width="34.33203125" style="2" bestFit="1" customWidth="1"/>
    <col min="13826" max="13826" width="9.44140625" style="2" customWidth="1"/>
    <col min="13827" max="13827" width="7" style="2" customWidth="1"/>
    <col min="13828" max="13828" width="2.5546875" style="2" customWidth="1"/>
    <col min="13829" max="13829" width="26" style="2" customWidth="1"/>
    <col min="13830" max="13830" width="10.109375" style="2" customWidth="1"/>
    <col min="13831" max="13833" width="9.109375" style="2"/>
    <col min="13834" max="13834" width="14.33203125" style="2" bestFit="1" customWidth="1"/>
    <col min="13835" max="13835" width="15" style="2" bestFit="1" customWidth="1"/>
    <col min="13836" max="13836" width="13.6640625" style="2" bestFit="1" customWidth="1"/>
    <col min="13837" max="14080" width="9.109375" style="2"/>
    <col min="14081" max="14081" width="34.33203125" style="2" bestFit="1" customWidth="1"/>
    <col min="14082" max="14082" width="9.44140625" style="2" customWidth="1"/>
    <col min="14083" max="14083" width="7" style="2" customWidth="1"/>
    <col min="14084" max="14084" width="2.5546875" style="2" customWidth="1"/>
    <col min="14085" max="14085" width="26" style="2" customWidth="1"/>
    <col min="14086" max="14086" width="10.109375" style="2" customWidth="1"/>
    <col min="14087" max="14089" width="9.109375" style="2"/>
    <col min="14090" max="14090" width="14.33203125" style="2" bestFit="1" customWidth="1"/>
    <col min="14091" max="14091" width="15" style="2" bestFit="1" customWidth="1"/>
    <col min="14092" max="14092" width="13.6640625" style="2" bestFit="1" customWidth="1"/>
    <col min="14093" max="14336" width="9.109375" style="2"/>
    <col min="14337" max="14337" width="34.33203125" style="2" bestFit="1" customWidth="1"/>
    <col min="14338" max="14338" width="9.44140625" style="2" customWidth="1"/>
    <col min="14339" max="14339" width="7" style="2" customWidth="1"/>
    <col min="14340" max="14340" width="2.5546875" style="2" customWidth="1"/>
    <col min="14341" max="14341" width="26" style="2" customWidth="1"/>
    <col min="14342" max="14342" width="10.109375" style="2" customWidth="1"/>
    <col min="14343" max="14345" width="9.109375" style="2"/>
    <col min="14346" max="14346" width="14.33203125" style="2" bestFit="1" customWidth="1"/>
    <col min="14347" max="14347" width="15" style="2" bestFit="1" customWidth="1"/>
    <col min="14348" max="14348" width="13.6640625" style="2" bestFit="1" customWidth="1"/>
    <col min="14349" max="14592" width="9.109375" style="2"/>
    <col min="14593" max="14593" width="34.33203125" style="2" bestFit="1" customWidth="1"/>
    <col min="14594" max="14594" width="9.44140625" style="2" customWidth="1"/>
    <col min="14595" max="14595" width="7" style="2" customWidth="1"/>
    <col min="14596" max="14596" width="2.5546875" style="2" customWidth="1"/>
    <col min="14597" max="14597" width="26" style="2" customWidth="1"/>
    <col min="14598" max="14598" width="10.109375" style="2" customWidth="1"/>
    <col min="14599" max="14601" width="9.109375" style="2"/>
    <col min="14602" max="14602" width="14.33203125" style="2" bestFit="1" customWidth="1"/>
    <col min="14603" max="14603" width="15" style="2" bestFit="1" customWidth="1"/>
    <col min="14604" max="14604" width="13.6640625" style="2" bestFit="1" customWidth="1"/>
    <col min="14605" max="14848" width="9.109375" style="2"/>
    <col min="14849" max="14849" width="34.33203125" style="2" bestFit="1" customWidth="1"/>
    <col min="14850" max="14850" width="9.44140625" style="2" customWidth="1"/>
    <col min="14851" max="14851" width="7" style="2" customWidth="1"/>
    <col min="14852" max="14852" width="2.5546875" style="2" customWidth="1"/>
    <col min="14853" max="14853" width="26" style="2" customWidth="1"/>
    <col min="14854" max="14854" width="10.109375" style="2" customWidth="1"/>
    <col min="14855" max="14857" width="9.109375" style="2"/>
    <col min="14858" max="14858" width="14.33203125" style="2" bestFit="1" customWidth="1"/>
    <col min="14859" max="14859" width="15" style="2" bestFit="1" customWidth="1"/>
    <col min="14860" max="14860" width="13.6640625" style="2" bestFit="1" customWidth="1"/>
    <col min="14861" max="15104" width="9.109375" style="2"/>
    <col min="15105" max="15105" width="34.33203125" style="2" bestFit="1" customWidth="1"/>
    <col min="15106" max="15106" width="9.44140625" style="2" customWidth="1"/>
    <col min="15107" max="15107" width="7" style="2" customWidth="1"/>
    <col min="15108" max="15108" width="2.5546875" style="2" customWidth="1"/>
    <col min="15109" max="15109" width="26" style="2" customWidth="1"/>
    <col min="15110" max="15110" width="10.109375" style="2" customWidth="1"/>
    <col min="15111" max="15113" width="9.109375" style="2"/>
    <col min="15114" max="15114" width="14.33203125" style="2" bestFit="1" customWidth="1"/>
    <col min="15115" max="15115" width="15" style="2" bestFit="1" customWidth="1"/>
    <col min="15116" max="15116" width="13.6640625" style="2" bestFit="1" customWidth="1"/>
    <col min="15117" max="15360" width="9.109375" style="2"/>
    <col min="15361" max="15361" width="34.33203125" style="2" bestFit="1" customWidth="1"/>
    <col min="15362" max="15362" width="9.44140625" style="2" customWidth="1"/>
    <col min="15363" max="15363" width="7" style="2" customWidth="1"/>
    <col min="15364" max="15364" width="2.5546875" style="2" customWidth="1"/>
    <col min="15365" max="15365" width="26" style="2" customWidth="1"/>
    <col min="15366" max="15366" width="10.109375" style="2" customWidth="1"/>
    <col min="15367" max="15369" width="9.109375" style="2"/>
    <col min="15370" max="15370" width="14.33203125" style="2" bestFit="1" customWidth="1"/>
    <col min="15371" max="15371" width="15" style="2" bestFit="1" customWidth="1"/>
    <col min="15372" max="15372" width="13.6640625" style="2" bestFit="1" customWidth="1"/>
    <col min="15373" max="15616" width="9.109375" style="2"/>
    <col min="15617" max="15617" width="34.33203125" style="2" bestFit="1" customWidth="1"/>
    <col min="15618" max="15618" width="9.44140625" style="2" customWidth="1"/>
    <col min="15619" max="15619" width="7" style="2" customWidth="1"/>
    <col min="15620" max="15620" width="2.5546875" style="2" customWidth="1"/>
    <col min="15621" max="15621" width="26" style="2" customWidth="1"/>
    <col min="15622" max="15622" width="10.109375" style="2" customWidth="1"/>
    <col min="15623" max="15625" width="9.109375" style="2"/>
    <col min="15626" max="15626" width="14.33203125" style="2" bestFit="1" customWidth="1"/>
    <col min="15627" max="15627" width="15" style="2" bestFit="1" customWidth="1"/>
    <col min="15628" max="15628" width="13.6640625" style="2" bestFit="1" customWidth="1"/>
    <col min="15629" max="15872" width="9.109375" style="2"/>
    <col min="15873" max="15873" width="34.33203125" style="2" bestFit="1" customWidth="1"/>
    <col min="15874" max="15874" width="9.44140625" style="2" customWidth="1"/>
    <col min="15875" max="15875" width="7" style="2" customWidth="1"/>
    <col min="15876" max="15876" width="2.5546875" style="2" customWidth="1"/>
    <col min="15877" max="15877" width="26" style="2" customWidth="1"/>
    <col min="15878" max="15878" width="10.109375" style="2" customWidth="1"/>
    <col min="15879" max="15881" width="9.109375" style="2"/>
    <col min="15882" max="15882" width="14.33203125" style="2" bestFit="1" customWidth="1"/>
    <col min="15883" max="15883" width="15" style="2" bestFit="1" customWidth="1"/>
    <col min="15884" max="15884" width="13.6640625" style="2" bestFit="1" customWidth="1"/>
    <col min="15885" max="16128" width="9.109375" style="2"/>
    <col min="16129" max="16129" width="34.33203125" style="2" bestFit="1" customWidth="1"/>
    <col min="16130" max="16130" width="9.44140625" style="2" customWidth="1"/>
    <col min="16131" max="16131" width="7" style="2" customWidth="1"/>
    <col min="16132" max="16132" width="2.5546875" style="2" customWidth="1"/>
    <col min="16133" max="16133" width="26" style="2" customWidth="1"/>
    <col min="16134" max="16134" width="10.109375" style="2" customWidth="1"/>
    <col min="16135" max="16137" width="9.109375" style="2"/>
    <col min="16138" max="16138" width="14.33203125" style="2" bestFit="1" customWidth="1"/>
    <col min="16139" max="16139" width="15" style="2" bestFit="1" customWidth="1"/>
    <col min="16140" max="16140" width="13.6640625" style="2" bestFit="1" customWidth="1"/>
    <col min="16141" max="16384" width="9.109375" style="2"/>
  </cols>
  <sheetData>
    <row r="13" spans="1:9" ht="13.8" thickBot="1">
      <c r="A13" s="1"/>
      <c r="B13" s="1"/>
      <c r="C13" s="1"/>
      <c r="D13" s="1"/>
      <c r="E13" s="1"/>
      <c r="F13" s="1"/>
      <c r="G13" s="1"/>
      <c r="H13" s="1"/>
    </row>
    <row r="14" spans="1:9" ht="14.4">
      <c r="A14" s="2" t="s">
        <v>322</v>
      </c>
      <c r="I14"/>
    </row>
    <row r="16" spans="1:9" ht="17.399999999999999">
      <c r="A16" s="3" t="s">
        <v>0</v>
      </c>
    </row>
    <row r="17" spans="1:14" ht="12.9" customHeight="1">
      <c r="A17" s="2" t="s">
        <v>307</v>
      </c>
      <c r="B17" s="167" t="s">
        <v>321</v>
      </c>
      <c r="C17" s="167"/>
      <c r="F17" s="4" t="str">
        <f>IF(F18&lt;100,"Minimum On-Time Too Low. Reduce Operating Frequency!","")</f>
        <v/>
      </c>
    </row>
    <row r="18" spans="1:14" ht="12.9" customHeight="1">
      <c r="A18" s="2" t="s">
        <v>1</v>
      </c>
      <c r="B18" s="30">
        <v>500</v>
      </c>
      <c r="C18" s="5" t="s">
        <v>2</v>
      </c>
      <c r="E18" s="2" t="s">
        <v>3</v>
      </c>
      <c r="F18" s="73">
        <f>D*1000000000/(Fs*1000)</f>
        <v>151.53296001020493</v>
      </c>
      <c r="G18" s="5" t="s">
        <v>4</v>
      </c>
    </row>
    <row r="19" spans="1:14" ht="12.9" customHeight="1">
      <c r="A19" s="2" t="str">
        <f>IF(OR(Vin&lt;3.8,Vin&gt;60),"Input Voltage Out of Range","Input Voltage (3.8V-60V)")</f>
        <v>Input Voltage (3.8V-60V)</v>
      </c>
      <c r="B19" s="30">
        <v>48</v>
      </c>
      <c r="C19" s="5" t="s">
        <v>5</v>
      </c>
      <c r="E19" s="2" t="s">
        <v>6</v>
      </c>
      <c r="F19" s="6">
        <f>(Vout + (Iout*((DCR+Ron_l)/1000)))/(Vin+(Iout*((Ron_l-Ron_u)/1000)))</f>
        <v>7.5766480005102471E-2</v>
      </c>
      <c r="G19" s="5"/>
      <c r="H19" s="7"/>
    </row>
    <row r="20" spans="1:14" ht="12.9" customHeight="1">
      <c r="A20" s="2" t="str">
        <f>IF(OR(Vout&lt;0.8,Vout&gt;Vin), "Output Voltage Out of Range", "Ouptut Voltage")</f>
        <v>Ouptut Voltage</v>
      </c>
      <c r="B20" s="30">
        <v>3.3</v>
      </c>
      <c r="C20" s="5" t="s">
        <v>5</v>
      </c>
      <c r="E20" s="2" t="s">
        <v>7</v>
      </c>
      <c r="F20" s="8">
        <f>Vout/Iout</f>
        <v>1.0999999999999999</v>
      </c>
      <c r="G20" s="5" t="s">
        <v>8</v>
      </c>
    </row>
    <row r="21" spans="1:14" ht="12.9" customHeight="1">
      <c r="A21" s="2" t="s">
        <v>277</v>
      </c>
      <c r="B21" s="30">
        <v>3</v>
      </c>
      <c r="C21" s="5" t="s">
        <v>10</v>
      </c>
    </row>
    <row r="22" spans="1:14" ht="12.9" customHeight="1">
      <c r="B22" s="9"/>
      <c r="E22" s="2" t="s">
        <v>11</v>
      </c>
      <c r="F22" s="6">
        <f>Iout*SQRT(D)*SQRT(1+1/3*(Irip/2/Iout)^2)</f>
        <v>0.83228345825375805</v>
      </c>
      <c r="G22" s="5" t="s">
        <v>10</v>
      </c>
    </row>
    <row r="23" spans="1:14" ht="12.9" customHeight="1">
      <c r="A23" s="10" t="s">
        <v>12</v>
      </c>
      <c r="B23" s="9"/>
      <c r="E23" s="2" t="s">
        <v>13</v>
      </c>
      <c r="F23" s="6">
        <f>Iout*SQRT(1-D)*SQRT(1+1/3*(Irip/2/Iout)^2)</f>
        <v>2.9068563148135085</v>
      </c>
      <c r="G23" s="5" t="s">
        <v>10</v>
      </c>
    </row>
    <row r="24" spans="1:14" ht="12.9" customHeight="1">
      <c r="A24" s="11" t="s">
        <v>14</v>
      </c>
      <c r="B24" s="31">
        <v>40</v>
      </c>
      <c r="C24" s="12" t="s">
        <v>15</v>
      </c>
      <c r="F24" s="9"/>
    </row>
    <row r="25" spans="1:14" ht="12.9" customHeight="1">
      <c r="A25" s="11"/>
      <c r="B25" s="11"/>
      <c r="C25" s="11"/>
      <c r="E25" s="2" t="s">
        <v>18</v>
      </c>
      <c r="F25" s="6">
        <f>(Vin-Vout)*((Vout)/(Vin*Lout*10^(-6)*Fs*10^3))</f>
        <v>1.307712765957447</v>
      </c>
      <c r="G25" s="5" t="s">
        <v>19</v>
      </c>
    </row>
    <row r="26" spans="1:14" ht="12.9" customHeight="1">
      <c r="A26" s="11" t="s">
        <v>16</v>
      </c>
      <c r="B26" s="28">
        <f>IF(OR(B17="AP64203Q",B17="AP66200",B17="AP66200Q"),MAX(Vout*1000000*Rt/(Fs*1000*Se),(((Vin-Vout)*D)/((Fs*10^3)*2*(LIR/100)))*10^6),MAX(Vout*1000000*Rt/(Fs*1000*Se),(((Vin-Vout)*D)/((Fs*10^3)*3*(LIR/100)))*10^6))</f>
        <v>5.6446027603801348</v>
      </c>
      <c r="C26" s="12" t="s">
        <v>17</v>
      </c>
      <c r="G26" s="11"/>
      <c r="H26" s="7"/>
      <c r="J26" s="14"/>
      <c r="K26" s="14"/>
      <c r="L26" s="14"/>
      <c r="M26" s="4"/>
    </row>
    <row r="27" spans="1:14" ht="12.9" customHeight="1">
      <c r="A27" s="2" t="s">
        <v>282</v>
      </c>
      <c r="B27" s="30">
        <v>4.7</v>
      </c>
      <c r="C27" s="5" t="s">
        <v>17</v>
      </c>
      <c r="E27" s="2" t="s">
        <v>274</v>
      </c>
      <c r="F27" s="32">
        <v>2</v>
      </c>
      <c r="G27" s="5" t="s">
        <v>275</v>
      </c>
      <c r="J27" s="13"/>
      <c r="K27" s="13" t="s">
        <v>31</v>
      </c>
      <c r="L27" s="13" t="s">
        <v>21</v>
      </c>
      <c r="M27" s="4"/>
    </row>
    <row r="28" spans="1:14" ht="12.9" customHeight="1">
      <c r="A28" s="15" t="s">
        <v>22</v>
      </c>
      <c r="B28" s="32">
        <v>30</v>
      </c>
      <c r="C28" s="5" t="s">
        <v>23</v>
      </c>
      <c r="E28" s="2" t="s">
        <v>276</v>
      </c>
      <c r="F28" s="32">
        <v>5</v>
      </c>
      <c r="G28" s="5" t="s">
        <v>5</v>
      </c>
      <c r="J28" s="13" t="s">
        <v>24</v>
      </c>
      <c r="K28" s="16">
        <f>B55</f>
        <v>8.9295409761946262E-2</v>
      </c>
      <c r="L28" s="16">
        <f>B56+B57+B58+B59</f>
        <v>0.67256467302769385</v>
      </c>
      <c r="M28" s="4"/>
    </row>
    <row r="29" spans="1:14" ht="12.9" customHeight="1">
      <c r="A29" s="15"/>
      <c r="B29" s="9"/>
      <c r="E29" s="2" t="s">
        <v>286</v>
      </c>
      <c r="F29" s="32">
        <v>5</v>
      </c>
      <c r="G29" s="5" t="s">
        <v>5</v>
      </c>
      <c r="J29" s="145" t="s">
        <v>25</v>
      </c>
      <c r="K29" s="192">
        <f>B72</f>
        <v>0.66280105782838905</v>
      </c>
      <c r="L29" s="192">
        <f>B73+B74+B75</f>
        <v>0.1684643598635768</v>
      </c>
      <c r="M29" s="195"/>
      <c r="N29" s="195"/>
    </row>
    <row r="30" spans="1:14" ht="12.9" customHeight="1">
      <c r="A30" s="10" t="s">
        <v>281</v>
      </c>
      <c r="B30" s="9"/>
      <c r="D30" s="11"/>
      <c r="E30" s="11" t="s">
        <v>278</v>
      </c>
      <c r="F30" s="108" t="str">
        <f>IF(F27&lt;2.01, "VCC", 1.255*F27)</f>
        <v>VCC</v>
      </c>
      <c r="G30" s="5" t="s">
        <v>47</v>
      </c>
      <c r="J30" s="145" t="s">
        <v>26</v>
      </c>
      <c r="K30" s="192">
        <f>+B84</f>
        <v>0</v>
      </c>
      <c r="L30" s="192">
        <f>B82+B83</f>
        <v>1E-3</v>
      </c>
      <c r="M30" s="195"/>
      <c r="N30" s="195"/>
    </row>
    <row r="31" spans="1:14" ht="12.9" customHeight="1">
      <c r="A31" s="2" t="s">
        <v>27</v>
      </c>
      <c r="B31" s="32">
        <v>2</v>
      </c>
      <c r="D31" s="11"/>
      <c r="E31" s="11" t="s">
        <v>283</v>
      </c>
      <c r="F31" s="110" t="str">
        <f>IF(Fs=500, "VCC", 267000/Fs-26)</f>
        <v>VCC</v>
      </c>
      <c r="G31" s="5" t="s">
        <v>279</v>
      </c>
      <c r="J31" s="145" t="s">
        <v>20</v>
      </c>
      <c r="K31" s="192">
        <f>B89</f>
        <v>0.28710112678248073</v>
      </c>
      <c r="L31" s="192">
        <f>B88</f>
        <v>2.7453523025503464E-2</v>
      </c>
      <c r="M31" s="195"/>
      <c r="N31" s="195"/>
    </row>
    <row r="32" spans="1:14" ht="12.9" customHeight="1">
      <c r="A32" s="2" t="s">
        <v>28</v>
      </c>
      <c r="B32" s="32">
        <v>15</v>
      </c>
      <c r="C32" s="5" t="s">
        <v>29</v>
      </c>
      <c r="J32" s="145" t="s">
        <v>30</v>
      </c>
      <c r="K32" s="193">
        <f>B93</f>
        <v>2.137640847810096E-4</v>
      </c>
      <c r="L32" s="194"/>
      <c r="M32" s="195"/>
      <c r="N32" s="195"/>
    </row>
    <row r="33" spans="1:14" ht="12.9" customHeight="1">
      <c r="A33" s="2" t="s">
        <v>32</v>
      </c>
      <c r="B33" s="32">
        <v>3</v>
      </c>
      <c r="C33" s="5" t="s">
        <v>23</v>
      </c>
      <c r="E33" s="2" t="str">
        <f>IF(F33&lt;3.5, "UVLO is too Low", "Program UVLO:                    VON")</f>
        <v>Program UVLO:                    VON</v>
      </c>
      <c r="F33" s="30">
        <v>3.5</v>
      </c>
      <c r="G33" s="5" t="s">
        <v>5</v>
      </c>
      <c r="J33" s="194"/>
      <c r="K33" s="194"/>
      <c r="L33" s="194"/>
      <c r="M33" s="195"/>
      <c r="N33" s="195"/>
    </row>
    <row r="34" spans="1:14" ht="12.9" customHeight="1">
      <c r="B34" s="17"/>
      <c r="E34" s="113" t="s">
        <v>312</v>
      </c>
      <c r="F34" s="110" t="str">
        <f>IF(F33&lt;3.501, "VIN", 100)</f>
        <v>VIN</v>
      </c>
      <c r="G34" s="5" t="s">
        <v>279</v>
      </c>
      <c r="J34" s="194" t="s">
        <v>320</v>
      </c>
      <c r="K34" s="194"/>
      <c r="L34" s="194"/>
      <c r="M34" s="195"/>
      <c r="N34" s="195"/>
    </row>
    <row r="35" spans="1:14" ht="12.9" customHeight="1">
      <c r="A35" s="10" t="s">
        <v>33</v>
      </c>
      <c r="E35" s="113" t="s">
        <v>271</v>
      </c>
      <c r="F35" s="110" t="str">
        <f>IF(F33&lt;3.502, "Open", F34/(F33/1.4-1))</f>
        <v>Open</v>
      </c>
      <c r="G35" s="5" t="s">
        <v>279</v>
      </c>
      <c r="J35" s="194" t="s">
        <v>321</v>
      </c>
      <c r="K35" s="194"/>
      <c r="L35" s="194"/>
      <c r="M35" s="195"/>
      <c r="N35" s="195"/>
    </row>
    <row r="36" spans="1:14" ht="12.9" customHeight="1">
      <c r="A36" s="2" t="s">
        <v>34</v>
      </c>
      <c r="B36" s="73">
        <f>IF(OR(B17="AP64203Q",B17="AP66200",B17="AP66200Q"),150*(1+0.005*(F40-25))*(1+150*0.001*Iout^2*Vout/Vin),120*(1+0.005*(F40-25))*(1+120*0.001*Iout^2*Vout/Vin))</f>
        <v>128.91</v>
      </c>
      <c r="C36" s="5" t="s">
        <v>23</v>
      </c>
      <c r="E36" s="7"/>
      <c r="J36" s="194" t="s">
        <v>308</v>
      </c>
      <c r="K36" s="194"/>
      <c r="L36" s="194"/>
      <c r="M36" s="195"/>
      <c r="N36" s="195"/>
    </row>
    <row r="37" spans="1:14" ht="12.9" customHeight="1">
      <c r="E37" s="7"/>
      <c r="J37" s="194" t="s">
        <v>309</v>
      </c>
      <c r="K37" s="194"/>
      <c r="L37" s="194"/>
      <c r="M37" s="195"/>
      <c r="N37" s="195"/>
    </row>
    <row r="38" spans="1:14" ht="12.9" customHeight="1">
      <c r="A38" s="10" t="s">
        <v>35</v>
      </c>
      <c r="B38" s="17"/>
      <c r="E38" s="7"/>
      <c r="J38" s="194" t="s">
        <v>310</v>
      </c>
      <c r="K38" s="194"/>
      <c r="L38" s="194"/>
      <c r="M38" s="195"/>
      <c r="N38" s="195"/>
    </row>
    <row r="39" spans="1:14" ht="12.9" customHeight="1">
      <c r="A39" s="2" t="s">
        <v>34</v>
      </c>
      <c r="B39" s="73">
        <f>IF(OR(B17="AP64203Q",B17="AP66200",B17="AP66200Q"),80*(1+0.005*(F40-25))*(1+80*0.001*Iout^2*(1-Vout/Vin)),54*(1+0.005*(F40-25))*(1+54*0.001*Iout^2*(1-Vout/Vin)))</f>
        <v>78.439724999999996</v>
      </c>
      <c r="C39" s="5" t="s">
        <v>23</v>
      </c>
      <c r="E39" s="2" t="s">
        <v>159</v>
      </c>
      <c r="F39" s="118">
        <v>35</v>
      </c>
      <c r="G39" s="5" t="s">
        <v>160</v>
      </c>
      <c r="J39" s="194" t="s">
        <v>311</v>
      </c>
      <c r="K39" s="194"/>
      <c r="L39" s="194"/>
      <c r="M39" s="195"/>
      <c r="N39" s="195"/>
    </row>
    <row r="40" spans="1:14" ht="12.9" customHeight="1">
      <c r="B40" s="17"/>
      <c r="E40" s="2" t="s">
        <v>161</v>
      </c>
      <c r="F40" s="118">
        <v>25</v>
      </c>
      <c r="G40" s="5" t="s">
        <v>162</v>
      </c>
      <c r="J40" s="194"/>
      <c r="K40" s="194"/>
      <c r="L40" s="194"/>
      <c r="M40" s="195"/>
      <c r="N40" s="195"/>
    </row>
    <row r="41" spans="1:14" ht="12.9" customHeight="1">
      <c r="A41" s="18" t="s">
        <v>36</v>
      </c>
      <c r="B41" s="19">
        <f>Tloss</f>
        <v>1.9486801502895901</v>
      </c>
      <c r="C41" s="20" t="s">
        <v>37</v>
      </c>
      <c r="E41" s="2" t="s">
        <v>319</v>
      </c>
      <c r="F41" s="29">
        <f>+F40+F39*F42</f>
        <v>80.794392516856206</v>
      </c>
      <c r="G41" s="5" t="str">
        <f>IF(F41&gt;J41, "Thermal too high","°C")</f>
        <v>°C</v>
      </c>
      <c r="J41" s="194">
        <f>IF(OR(B17="AP66200", B17="AP66300"), 125, 150)</f>
        <v>150</v>
      </c>
      <c r="K41" s="194"/>
      <c r="L41" s="194"/>
      <c r="M41" s="195"/>
      <c r="N41" s="195"/>
    </row>
    <row r="42" spans="1:14" ht="12.9" customHeight="1">
      <c r="A42" s="18" t="s">
        <v>38</v>
      </c>
      <c r="B42" s="109">
        <f>Efficiency</f>
        <v>83.553609975352714</v>
      </c>
      <c r="C42" s="20" t="s">
        <v>15</v>
      </c>
      <c r="E42" s="2" t="s">
        <v>39</v>
      </c>
      <c r="F42" s="21">
        <f>+K28+L28+K29+L29+L30</f>
        <v>1.594125500481606</v>
      </c>
      <c r="G42" s="22" t="s">
        <v>40</v>
      </c>
      <c r="J42" s="195"/>
      <c r="K42" s="195"/>
      <c r="L42" s="195"/>
      <c r="M42" s="195"/>
      <c r="N42" s="195"/>
    </row>
    <row r="43" spans="1:14" ht="12.9" customHeight="1" thickBot="1">
      <c r="A43" s="1"/>
      <c r="B43" s="23"/>
      <c r="C43" s="1"/>
      <c r="D43" s="1"/>
      <c r="E43" s="1"/>
      <c r="F43" s="1"/>
      <c r="G43" s="1"/>
      <c r="H43" s="1"/>
    </row>
    <row r="44" spans="1:14" s="25" customFormat="1" ht="12.9" customHeight="1">
      <c r="A44" s="4"/>
      <c r="B44" s="24"/>
      <c r="C44" s="4"/>
      <c r="D44" s="4"/>
      <c r="E44" s="4"/>
      <c r="F44" s="4"/>
      <c r="G44" s="4"/>
      <c r="H44" s="4"/>
      <c r="I44" s="4"/>
    </row>
    <row r="45" spans="1:14" s="26" customFormat="1" ht="12.9" customHeight="1">
      <c r="A45" s="123" t="s">
        <v>33</v>
      </c>
      <c r="B45" s="13"/>
      <c r="C45" s="13"/>
      <c r="D45" s="13"/>
      <c r="E45" s="13"/>
      <c r="F45" s="13"/>
      <c r="G45" s="13"/>
      <c r="H45" s="13"/>
      <c r="I45" s="13"/>
      <c r="J45" s="13"/>
    </row>
    <row r="46" spans="1:14" s="26" customFormat="1" ht="12.9" customHeight="1">
      <c r="A46" s="13" t="s">
        <v>41</v>
      </c>
      <c r="B46" s="13">
        <f>B36</f>
        <v>128.91</v>
      </c>
      <c r="C46" s="13" t="s">
        <v>23</v>
      </c>
      <c r="D46" s="13"/>
      <c r="E46" s="13"/>
      <c r="F46" s="13"/>
      <c r="G46" s="13"/>
      <c r="H46" s="13"/>
      <c r="I46" s="104"/>
      <c r="J46" s="13"/>
    </row>
    <row r="47" spans="1:14" s="26" customFormat="1" ht="12.9" customHeight="1">
      <c r="A47" s="13" t="s">
        <v>42</v>
      </c>
      <c r="B47" s="13">
        <v>1.2</v>
      </c>
      <c r="C47" s="13" t="s">
        <v>5</v>
      </c>
      <c r="D47" s="13"/>
      <c r="E47" s="13"/>
      <c r="F47" s="13"/>
      <c r="G47" s="13"/>
      <c r="H47" s="13"/>
      <c r="I47" s="104"/>
      <c r="J47" s="13"/>
    </row>
    <row r="48" spans="1:14" s="26" customFormat="1" ht="12.9" customHeight="1">
      <c r="A48" s="13" t="s">
        <v>43</v>
      </c>
      <c r="B48" s="13">
        <v>0.3</v>
      </c>
      <c r="C48" s="13" t="s">
        <v>44</v>
      </c>
      <c r="D48" s="13"/>
      <c r="E48" s="13"/>
      <c r="F48" s="13"/>
      <c r="G48" s="13"/>
      <c r="H48" s="13"/>
      <c r="I48" s="104"/>
      <c r="J48" s="13"/>
    </row>
    <row r="49" spans="1:10" s="26" customFormat="1" ht="12.9" customHeight="1">
      <c r="A49" s="13" t="s">
        <v>45</v>
      </c>
      <c r="B49" s="13">
        <v>0.2</v>
      </c>
      <c r="C49" s="13" t="s">
        <v>44</v>
      </c>
      <c r="D49" s="13"/>
      <c r="E49" s="13"/>
      <c r="F49" s="13"/>
      <c r="G49" s="13"/>
      <c r="H49" s="13"/>
      <c r="I49" s="104"/>
      <c r="J49" s="13"/>
    </row>
    <row r="50" spans="1:10" s="26" customFormat="1" ht="12.9" customHeight="1">
      <c r="A50" s="13" t="s">
        <v>46</v>
      </c>
      <c r="B50" s="125">
        <f>+E50/Ron_u</f>
        <v>0.23272050267628577</v>
      </c>
      <c r="C50" s="13" t="s">
        <v>47</v>
      </c>
      <c r="D50" s="13" t="s">
        <v>48</v>
      </c>
      <c r="E50" s="121">
        <v>30</v>
      </c>
      <c r="F50" s="13" t="s">
        <v>49</v>
      </c>
      <c r="G50" s="13"/>
      <c r="H50" s="13"/>
      <c r="I50" s="104"/>
      <c r="J50" s="13"/>
    </row>
    <row r="51" spans="1:10" s="26" customFormat="1" ht="12.9" customHeight="1">
      <c r="A51" s="13" t="s">
        <v>50</v>
      </c>
      <c r="B51" s="126">
        <f>+E51/Ron_u</f>
        <v>0.15514700178419052</v>
      </c>
      <c r="C51" s="13" t="s">
        <v>47</v>
      </c>
      <c r="D51" s="13" t="s">
        <v>51</v>
      </c>
      <c r="E51" s="121">
        <v>20</v>
      </c>
      <c r="F51" s="13" t="s">
        <v>49</v>
      </c>
      <c r="G51" s="13"/>
      <c r="H51" s="13"/>
      <c r="I51" s="104"/>
      <c r="J51" s="13"/>
    </row>
    <row r="52" spans="1:10" s="26" customFormat="1" ht="12.9" customHeight="1">
      <c r="A52" s="13" t="s">
        <v>52</v>
      </c>
      <c r="B52" s="124">
        <f>+Vin*2/12</f>
        <v>8</v>
      </c>
      <c r="C52" s="13" t="s">
        <v>4</v>
      </c>
      <c r="D52" s="13" t="s">
        <v>53</v>
      </c>
      <c r="E52" s="13"/>
      <c r="F52" s="13"/>
      <c r="G52" s="13"/>
      <c r="H52" s="13"/>
      <c r="I52" s="104"/>
      <c r="J52" s="13"/>
    </row>
    <row r="53" spans="1:10" s="26" customFormat="1" ht="12.9" customHeight="1">
      <c r="A53" s="13" t="s">
        <v>54</v>
      </c>
      <c r="B53" s="124">
        <f>+Vin*2/12</f>
        <v>8</v>
      </c>
      <c r="C53" s="13" t="s">
        <v>4</v>
      </c>
      <c r="D53" s="13" t="s">
        <v>55</v>
      </c>
      <c r="E53" s="13"/>
      <c r="F53" s="13"/>
      <c r="G53" s="13"/>
      <c r="H53" s="13"/>
      <c r="I53" s="104"/>
      <c r="J53" s="13"/>
    </row>
    <row r="54" spans="1:10" s="26" customFormat="1" ht="12.9" customHeight="1">
      <c r="A54" s="127" t="s">
        <v>56</v>
      </c>
      <c r="B54" s="124">
        <v>1</v>
      </c>
      <c r="C54" s="13"/>
      <c r="D54" s="13" t="s">
        <v>57</v>
      </c>
      <c r="E54" s="13"/>
      <c r="F54" s="13"/>
      <c r="G54" s="13"/>
      <c r="H54" s="13"/>
      <c r="I54" s="104"/>
      <c r="J54" s="13"/>
    </row>
    <row r="55" spans="1:10" s="26" customFormat="1" ht="12.9" customHeight="1">
      <c r="A55" s="13" t="s">
        <v>58</v>
      </c>
      <c r="B55" s="16">
        <f>Iu_rms^2*B46/B54/1000</f>
        <v>8.9295409761946262E-2</v>
      </c>
      <c r="C55" s="13" t="s">
        <v>40</v>
      </c>
      <c r="D55" s="13" t="s">
        <v>59</v>
      </c>
      <c r="E55" s="13"/>
      <c r="F55" s="13"/>
      <c r="G55" s="13"/>
      <c r="H55" s="13"/>
      <c r="I55" s="104"/>
      <c r="J55" s="13"/>
    </row>
    <row r="56" spans="1:10" s="26" customFormat="1" ht="12.9" customHeight="1">
      <c r="A56" s="13" t="s">
        <v>60</v>
      </c>
      <c r="B56" s="16">
        <f>Vin*(Iout-0.5*Irip)*B52*10^(-9)*Fs*10^(3)/2</f>
        <v>0.22522978723404255</v>
      </c>
      <c r="C56" s="13" t="s">
        <v>40</v>
      </c>
      <c r="D56" s="13" t="s">
        <v>61</v>
      </c>
      <c r="E56" s="13"/>
      <c r="F56" s="13"/>
      <c r="G56" s="13"/>
      <c r="H56" s="13"/>
      <c r="I56" s="104"/>
      <c r="J56" s="13"/>
    </row>
    <row r="57" spans="1:10" s="26" customFormat="1" ht="12.9" customHeight="1">
      <c r="A57" s="13" t="s">
        <v>62</v>
      </c>
      <c r="B57" s="16">
        <f>Vin*(Iout+0.5*Irip)*B53*10^(-9)*Fs*10^(3)/2</f>
        <v>0.35077021276595749</v>
      </c>
      <c r="C57" s="13" t="s">
        <v>40</v>
      </c>
      <c r="D57" s="13" t="s">
        <v>63</v>
      </c>
      <c r="E57" s="13"/>
      <c r="F57" s="13"/>
      <c r="G57" s="13"/>
      <c r="H57" s="13"/>
      <c r="I57" s="104"/>
      <c r="J57" s="13"/>
    </row>
    <row r="58" spans="1:10" s="26" customFormat="1" ht="12.9" customHeight="1">
      <c r="A58" s="13" t="s">
        <v>64</v>
      </c>
      <c r="B58" s="16">
        <f>Vin*Fs*10^3*B48*10^(-9)*B54</f>
        <v>7.2000000000000007E-3</v>
      </c>
      <c r="C58" s="13" t="s">
        <v>40</v>
      </c>
      <c r="D58" s="13" t="s">
        <v>65</v>
      </c>
      <c r="E58" s="13"/>
      <c r="F58" s="13"/>
      <c r="G58" s="13"/>
      <c r="H58" s="13"/>
      <c r="I58" s="104"/>
      <c r="J58" s="13"/>
    </row>
    <row r="59" spans="1:10" s="26" customFormat="1" ht="12.9" customHeight="1">
      <c r="A59" s="13" t="s">
        <v>66</v>
      </c>
      <c r="B59" s="16">
        <f>0.5*B51*10^(-9)*Vin^2*Fs*10^3*B54</f>
        <v>8.9364673027693756E-2</v>
      </c>
      <c r="C59" s="13" t="s">
        <v>40</v>
      </c>
      <c r="D59" s="13" t="s">
        <v>67</v>
      </c>
      <c r="E59" s="13"/>
      <c r="F59" s="13"/>
      <c r="G59" s="13"/>
      <c r="H59" s="13"/>
      <c r="I59" s="104"/>
      <c r="J59" s="13"/>
    </row>
    <row r="60" spans="1:10" s="26" customFormat="1" ht="12.9" customHeight="1">
      <c r="A60" s="13" t="s">
        <v>68</v>
      </c>
      <c r="B60" s="16">
        <f>SUM(B55:B59)</f>
        <v>0.76186008278964013</v>
      </c>
      <c r="C60" s="13" t="s">
        <v>40</v>
      </c>
      <c r="D60" s="13" t="s">
        <v>69</v>
      </c>
      <c r="E60" s="13"/>
      <c r="F60" s="13"/>
      <c r="G60" s="13"/>
      <c r="H60" s="13"/>
      <c r="I60" s="104"/>
      <c r="J60" s="16"/>
    </row>
    <row r="61" spans="1:10" s="26" customFormat="1" ht="12.9" customHeight="1">
      <c r="A61" s="13"/>
      <c r="B61" s="13"/>
      <c r="C61" s="13"/>
      <c r="D61" s="13"/>
      <c r="E61" s="13"/>
      <c r="F61" s="13"/>
      <c r="G61" s="13"/>
      <c r="H61" s="13"/>
      <c r="I61" s="104"/>
      <c r="J61" s="13"/>
    </row>
    <row r="62" spans="1:10" s="26" customFormat="1" ht="12.9" customHeight="1">
      <c r="A62" s="123" t="s">
        <v>35</v>
      </c>
      <c r="B62" s="13"/>
      <c r="C62" s="13"/>
      <c r="D62" s="13"/>
      <c r="E62" s="13"/>
      <c r="F62" s="13"/>
      <c r="G62" s="13"/>
      <c r="H62" s="13"/>
      <c r="I62" s="104"/>
      <c r="J62" s="13"/>
    </row>
    <row r="63" spans="1:10" s="26" customFormat="1" ht="12.9" customHeight="1">
      <c r="A63" s="13" t="s">
        <v>41</v>
      </c>
      <c r="B63" s="124">
        <f>B39</f>
        <v>78.439724999999996</v>
      </c>
      <c r="C63" s="13" t="s">
        <v>23</v>
      </c>
      <c r="D63" s="13"/>
      <c r="E63" s="13"/>
      <c r="F63" s="13"/>
      <c r="G63" s="13"/>
      <c r="H63" s="13"/>
      <c r="I63" s="104"/>
      <c r="J63" s="13"/>
    </row>
    <row r="64" spans="1:10" s="26" customFormat="1" ht="12.9" customHeight="1">
      <c r="A64" s="13" t="s">
        <v>42</v>
      </c>
      <c r="B64" s="13">
        <v>1.2</v>
      </c>
      <c r="C64" s="13" t="s">
        <v>5</v>
      </c>
      <c r="D64" s="13"/>
      <c r="E64" s="13"/>
      <c r="F64" s="13"/>
      <c r="G64" s="13"/>
      <c r="H64" s="13"/>
      <c r="I64" s="104"/>
      <c r="J64" s="13"/>
    </row>
    <row r="65" spans="1:10" s="26" customFormat="1" ht="12.9" customHeight="1">
      <c r="A65" s="13" t="s">
        <v>43</v>
      </c>
      <c r="B65" s="13">
        <v>0.3</v>
      </c>
      <c r="C65" s="13" t="s">
        <v>44</v>
      </c>
      <c r="D65" s="13"/>
      <c r="E65" s="13"/>
      <c r="F65" s="13"/>
      <c r="G65" s="13"/>
      <c r="H65" s="13"/>
      <c r="I65" s="104"/>
      <c r="J65" s="13"/>
    </row>
    <row r="66" spans="1:10" s="26" customFormat="1" ht="12.9" customHeight="1">
      <c r="A66" s="13" t="s">
        <v>45</v>
      </c>
      <c r="B66" s="13">
        <v>0.2</v>
      </c>
      <c r="C66" s="13" t="s">
        <v>44</v>
      </c>
      <c r="D66" s="13"/>
      <c r="E66" s="13"/>
      <c r="F66" s="13"/>
      <c r="G66" s="13"/>
      <c r="H66" s="13"/>
      <c r="I66" s="104"/>
      <c r="J66" s="13"/>
    </row>
    <row r="67" spans="1:10" s="26" customFormat="1" ht="12.9" customHeight="1">
      <c r="A67" s="13" t="s">
        <v>46</v>
      </c>
      <c r="B67" s="128">
        <f>+E67/Ron_l</f>
        <v>0.38245927047806455</v>
      </c>
      <c r="C67" s="13" t="s">
        <v>47</v>
      </c>
      <c r="D67" s="13" t="s">
        <v>48</v>
      </c>
      <c r="E67" s="121">
        <v>30</v>
      </c>
      <c r="F67" s="13" t="s">
        <v>49</v>
      </c>
      <c r="G67" s="13"/>
      <c r="H67" s="13"/>
      <c r="I67" s="104"/>
      <c r="J67" s="13"/>
    </row>
    <row r="68" spans="1:10" s="26" customFormat="1" ht="12.9" customHeight="1">
      <c r="A68" s="13" t="s">
        <v>50</v>
      </c>
      <c r="B68" s="126">
        <f>+E68/Ron_l</f>
        <v>0.25497284698537637</v>
      </c>
      <c r="C68" s="13" t="s">
        <v>47</v>
      </c>
      <c r="D68" s="13" t="s">
        <v>51</v>
      </c>
      <c r="E68" s="121">
        <v>20</v>
      </c>
      <c r="F68" s="13" t="s">
        <v>49</v>
      </c>
      <c r="G68" s="13"/>
      <c r="H68" s="13"/>
      <c r="I68" s="104"/>
      <c r="J68" s="13"/>
    </row>
    <row r="69" spans="1:10" s="26" customFormat="1" ht="12.9" customHeight="1">
      <c r="A69" s="13" t="s">
        <v>70</v>
      </c>
      <c r="B69" s="13">
        <v>5</v>
      </c>
      <c r="C69" s="13" t="s">
        <v>4</v>
      </c>
      <c r="D69" s="13" t="s">
        <v>71</v>
      </c>
      <c r="E69" s="13"/>
      <c r="F69" s="13"/>
      <c r="G69" s="13"/>
      <c r="H69" s="13"/>
      <c r="I69" s="104"/>
      <c r="J69" s="13"/>
    </row>
    <row r="70" spans="1:10" s="26" customFormat="1" ht="12.9" customHeight="1">
      <c r="A70" s="13" t="s">
        <v>72</v>
      </c>
      <c r="B70" s="13">
        <v>5</v>
      </c>
      <c r="C70" s="13" t="s">
        <v>4</v>
      </c>
      <c r="D70" s="13" t="s">
        <v>73</v>
      </c>
      <c r="E70" s="13"/>
      <c r="F70" s="13"/>
      <c r="G70" s="13"/>
      <c r="H70" s="13"/>
      <c r="I70" s="104"/>
      <c r="J70" s="13"/>
    </row>
    <row r="71" spans="1:10" s="26" customFormat="1" ht="12.9" customHeight="1">
      <c r="A71" s="13" t="s">
        <v>56</v>
      </c>
      <c r="B71" s="124">
        <v>1</v>
      </c>
      <c r="C71" s="13"/>
      <c r="D71" s="13" t="s">
        <v>74</v>
      </c>
      <c r="E71" s="13"/>
      <c r="F71" s="13"/>
      <c r="G71" s="13"/>
      <c r="H71" s="13"/>
      <c r="I71" s="104"/>
      <c r="J71" s="13"/>
    </row>
    <row r="72" spans="1:10" s="26" customFormat="1" ht="12.9" customHeight="1">
      <c r="A72" s="13" t="s">
        <v>58</v>
      </c>
      <c r="B72" s="16">
        <f>Il_rms^2*B63/1000/B71</f>
        <v>0.66280105782838905</v>
      </c>
      <c r="C72" s="13" t="s">
        <v>40</v>
      </c>
      <c r="D72" s="13" t="s">
        <v>75</v>
      </c>
      <c r="E72" s="13"/>
      <c r="F72" s="13"/>
      <c r="G72" s="13"/>
      <c r="H72" s="13"/>
      <c r="I72" s="104"/>
      <c r="J72" s="13"/>
    </row>
    <row r="73" spans="1:10" s="26" customFormat="1" ht="12.75" customHeight="1">
      <c r="A73" s="13" t="s">
        <v>64</v>
      </c>
      <c r="B73" s="16">
        <f>B64*Fs*10^(-6)*((Iout+0.5*Irip)*B69+(Iout-0.5*Irip)*B70)</f>
        <v>1.7999999999999999E-2</v>
      </c>
      <c r="C73" s="13" t="s">
        <v>40</v>
      </c>
      <c r="D73" s="13" t="s">
        <v>76</v>
      </c>
      <c r="E73" s="13"/>
      <c r="F73" s="13"/>
      <c r="G73" s="13"/>
      <c r="H73" s="13"/>
      <c r="I73" s="104"/>
      <c r="J73" s="13"/>
    </row>
    <row r="74" spans="1:10" s="26" customFormat="1" ht="12.9" customHeight="1">
      <c r="A74" s="13" t="s">
        <v>77</v>
      </c>
      <c r="B74" s="16">
        <f>0.5*B65*Vin* Fs*10^(-6)*B71</f>
        <v>3.5999999999999995E-3</v>
      </c>
      <c r="C74" s="13" t="s">
        <v>40</v>
      </c>
      <c r="D74" s="13" t="s">
        <v>78</v>
      </c>
      <c r="E74" s="13"/>
      <c r="F74" s="13"/>
      <c r="G74" s="13"/>
      <c r="H74" s="13"/>
      <c r="I74" s="104"/>
      <c r="J74" s="13"/>
    </row>
    <row r="75" spans="1:10" s="26" customFormat="1" ht="12.9" customHeight="1">
      <c r="A75" s="13" t="s">
        <v>66</v>
      </c>
      <c r="B75" s="16">
        <f>B68*10^(-9)*B71*Vin^2*Fs*1000/2</f>
        <v>0.14686435986357679</v>
      </c>
      <c r="C75" s="13" t="s">
        <v>40</v>
      </c>
      <c r="D75" s="13" t="s">
        <v>67</v>
      </c>
      <c r="E75" s="13"/>
      <c r="F75" s="13"/>
      <c r="G75" s="13"/>
      <c r="H75" s="13"/>
      <c r="I75" s="104"/>
      <c r="J75" s="13"/>
    </row>
    <row r="76" spans="1:10" s="26" customFormat="1" ht="12.9" customHeight="1">
      <c r="A76" s="13" t="s">
        <v>79</v>
      </c>
      <c r="B76" s="16">
        <f>B72+B73+B74+B75</f>
        <v>0.83126541769196594</v>
      </c>
      <c r="C76" s="13" t="s">
        <v>40</v>
      </c>
      <c r="D76" s="13" t="s">
        <v>80</v>
      </c>
      <c r="E76" s="13"/>
      <c r="F76" s="13"/>
      <c r="G76" s="13"/>
      <c r="H76" s="13"/>
      <c r="I76" s="104"/>
      <c r="J76" s="13"/>
    </row>
    <row r="77" spans="1:10" s="26" customFormat="1" ht="12.9" customHeight="1">
      <c r="A77" s="13"/>
      <c r="B77" s="13"/>
      <c r="C77" s="13"/>
      <c r="D77" s="13"/>
      <c r="E77" s="13"/>
      <c r="F77" s="13"/>
      <c r="G77" s="13"/>
      <c r="H77" s="13"/>
      <c r="I77" s="104"/>
      <c r="J77" s="13"/>
    </row>
    <row r="78" spans="1:10" s="26" customFormat="1" ht="12.9" customHeight="1">
      <c r="A78" s="129" t="s">
        <v>81</v>
      </c>
      <c r="B78" s="13"/>
      <c r="C78" s="13"/>
      <c r="D78" s="13"/>
      <c r="E78" s="13"/>
      <c r="F78" s="13"/>
      <c r="G78" s="13"/>
      <c r="H78" s="13"/>
      <c r="I78" s="104"/>
      <c r="J78" s="13"/>
    </row>
    <row r="79" spans="1:10" s="26" customFormat="1" ht="12.9" customHeight="1">
      <c r="A79" s="13" t="s">
        <v>82</v>
      </c>
      <c r="B79" s="13">
        <f>IF(Vin&lt;5.7, Vin, 5)</f>
        <v>5</v>
      </c>
      <c r="C79" s="13" t="s">
        <v>5</v>
      </c>
      <c r="D79" s="13"/>
      <c r="E79" s="13"/>
      <c r="F79" s="13"/>
      <c r="G79" s="13"/>
      <c r="H79" s="13"/>
      <c r="I79" s="104"/>
      <c r="J79" s="13"/>
    </row>
    <row r="80" spans="1:10" s="26" customFormat="1" ht="12.9" customHeight="1">
      <c r="A80" s="13" t="s">
        <v>83</v>
      </c>
      <c r="B80" s="13">
        <f>IF(Vin&lt;5.7, Vin, 5)</f>
        <v>5</v>
      </c>
      <c r="C80" s="13" t="s">
        <v>5</v>
      </c>
      <c r="D80" s="13"/>
      <c r="E80" s="13"/>
      <c r="F80" s="13"/>
      <c r="G80" s="13"/>
      <c r="H80" s="13"/>
      <c r="I80" s="104"/>
      <c r="J80" s="13"/>
    </row>
    <row r="81" spans="1:10" s="26" customFormat="1" ht="12.9" customHeight="1">
      <c r="A81" s="13" t="s">
        <v>84</v>
      </c>
      <c r="B81" s="13">
        <v>8</v>
      </c>
      <c r="C81" s="13" t="s">
        <v>85</v>
      </c>
      <c r="D81" s="13" t="s">
        <v>86</v>
      </c>
      <c r="E81" s="13"/>
      <c r="F81" s="13"/>
      <c r="G81" s="13"/>
      <c r="H81" s="13"/>
      <c r="I81" s="104"/>
      <c r="J81" s="13"/>
    </row>
    <row r="82" spans="1:10" s="26" customFormat="1" ht="12.9" customHeight="1">
      <c r="A82" s="13" t="s">
        <v>87</v>
      </c>
      <c r="B82" s="16">
        <f>Fs*B79*B49*10^(-6)*B54</f>
        <v>5.0000000000000001E-4</v>
      </c>
      <c r="C82" s="13" t="s">
        <v>40</v>
      </c>
      <c r="D82" s="13" t="s">
        <v>88</v>
      </c>
      <c r="E82" s="13"/>
      <c r="F82" s="13"/>
      <c r="G82" s="13"/>
      <c r="H82" s="13"/>
      <c r="I82" s="104"/>
      <c r="J82" s="13"/>
    </row>
    <row r="83" spans="1:10" s="26" customFormat="1" ht="12.9" customHeight="1">
      <c r="A83" s="13" t="s">
        <v>89</v>
      </c>
      <c r="B83" s="16">
        <f>Fs*B80*B66*10^(-6)*B71</f>
        <v>5.0000000000000001E-4</v>
      </c>
      <c r="C83" s="13" t="s">
        <v>40</v>
      </c>
      <c r="D83" s="13" t="s">
        <v>90</v>
      </c>
      <c r="E83" s="13"/>
      <c r="F83" s="13"/>
      <c r="G83" s="13"/>
      <c r="H83" s="13"/>
      <c r="I83" s="104"/>
      <c r="J83" s="13"/>
    </row>
    <row r="84" spans="1:10" s="26" customFormat="1" ht="12.9" customHeight="1">
      <c r="A84" s="13" t="s">
        <v>157</v>
      </c>
      <c r="B84" s="16">
        <f>IF(F28&gt;3.2, 0, (Vin-B80)*B81/1000)</f>
        <v>0</v>
      </c>
      <c r="C84" s="13" t="s">
        <v>40</v>
      </c>
      <c r="D84" s="13" t="s">
        <v>158</v>
      </c>
      <c r="E84" s="13"/>
      <c r="F84" s="13"/>
      <c r="G84" s="13"/>
      <c r="H84" s="13"/>
      <c r="I84" s="104"/>
      <c r="J84" s="13"/>
    </row>
    <row r="85" spans="1:10" s="26" customFormat="1" ht="12.9" customHeight="1">
      <c r="A85" s="13" t="s">
        <v>91</v>
      </c>
      <c r="B85" s="16">
        <f>B82+B83+B84+B81*B80*0.001</f>
        <v>4.1000000000000002E-2</v>
      </c>
      <c r="C85" s="13" t="s">
        <v>40</v>
      </c>
      <c r="D85" s="13" t="s">
        <v>92</v>
      </c>
      <c r="E85" s="13"/>
      <c r="F85" s="13"/>
      <c r="G85" s="13"/>
      <c r="H85" s="13"/>
      <c r="I85" s="104"/>
      <c r="J85" s="13"/>
    </row>
    <row r="86" spans="1:10" s="26" customFormat="1" ht="12.9" customHeight="1">
      <c r="A86" s="13"/>
      <c r="B86" s="13"/>
      <c r="C86" s="13"/>
      <c r="D86" s="13"/>
      <c r="E86" s="13"/>
      <c r="F86" s="13"/>
      <c r="G86" s="13"/>
      <c r="H86" s="13"/>
      <c r="I86" s="104"/>
      <c r="J86" s="13"/>
    </row>
    <row r="87" spans="1:10" s="26" customFormat="1" ht="12.9" customHeight="1">
      <c r="A87" s="129" t="s">
        <v>93</v>
      </c>
      <c r="B87" s="13"/>
      <c r="C87" s="13"/>
      <c r="D87" s="13"/>
      <c r="E87" s="13"/>
      <c r="F87" s="13"/>
      <c r="G87" s="13"/>
      <c r="H87" s="13"/>
      <c r="I87" s="104"/>
      <c r="J87" s="13"/>
    </row>
    <row r="88" spans="1:10" s="26" customFormat="1" ht="12.9" customHeight="1">
      <c r="A88" s="13" t="s">
        <v>94</v>
      </c>
      <c r="B88" s="16">
        <f>1.68*10^(-9)*(Fs)^1.35*(57.8*0.5*Irip)^2.263</f>
        <v>2.7453523025503464E-2</v>
      </c>
      <c r="C88" s="13" t="s">
        <v>40</v>
      </c>
      <c r="D88" s="13" t="s">
        <v>95</v>
      </c>
      <c r="E88" s="13"/>
      <c r="F88" s="13"/>
      <c r="G88" s="13"/>
      <c r="H88" s="13"/>
      <c r="I88" s="104"/>
      <c r="J88" s="13"/>
    </row>
    <row r="89" spans="1:10" s="26" customFormat="1" ht="12.9" customHeight="1">
      <c r="A89" s="13" t="s">
        <v>96</v>
      </c>
      <c r="B89" s="16">
        <f>DCR/1000*(Iout*SQRT(1+1/3*(Irip/Iout)^2))^2</f>
        <v>0.28710112678248073</v>
      </c>
      <c r="C89" s="13" t="s">
        <v>40</v>
      </c>
      <c r="D89" s="13" t="s">
        <v>97</v>
      </c>
      <c r="E89" s="13"/>
      <c r="F89" s="13"/>
      <c r="G89" s="13"/>
      <c r="H89" s="13"/>
      <c r="I89" s="104"/>
      <c r="J89" s="13"/>
    </row>
    <row r="90" spans="1:10" s="26" customFormat="1" ht="12.9" customHeight="1">
      <c r="A90" s="13" t="s">
        <v>98</v>
      </c>
      <c r="B90" s="16">
        <f>B88+B89</f>
        <v>0.3145546498079842</v>
      </c>
      <c r="C90" s="13" t="s">
        <v>40</v>
      </c>
      <c r="D90" s="13" t="s">
        <v>99</v>
      </c>
      <c r="E90" s="13"/>
      <c r="F90" s="13"/>
      <c r="G90" s="13"/>
      <c r="H90" s="13"/>
      <c r="I90" s="104"/>
      <c r="J90" s="13"/>
    </row>
    <row r="91" spans="1:10" s="26" customFormat="1" ht="12.9" customHeight="1">
      <c r="A91" s="13"/>
      <c r="B91" s="16"/>
      <c r="C91" s="13"/>
      <c r="D91" s="13"/>
      <c r="E91" s="13"/>
      <c r="F91" s="13"/>
      <c r="G91" s="13"/>
      <c r="H91" s="13"/>
      <c r="I91" s="104"/>
      <c r="J91" s="13"/>
    </row>
    <row r="92" spans="1:10" s="26" customFormat="1" ht="12.9" customHeight="1">
      <c r="A92" s="129" t="s">
        <v>100</v>
      </c>
      <c r="B92" s="13"/>
      <c r="C92" s="13"/>
      <c r="D92" s="13"/>
      <c r="E92" s="13"/>
      <c r="F92" s="13"/>
      <c r="G92" s="13"/>
      <c r="H92" s="13"/>
      <c r="I92" s="104"/>
      <c r="J92" s="13"/>
    </row>
    <row r="93" spans="1:10" s="26" customFormat="1" ht="12.9" customHeight="1">
      <c r="A93" s="13" t="s">
        <v>101</v>
      </c>
      <c r="B93" s="130">
        <f>(0.5*Irip/SQRT(3))^2*B33/B31/1000</f>
        <v>2.137640847810096E-4</v>
      </c>
      <c r="C93" s="13" t="s">
        <v>40</v>
      </c>
      <c r="D93" s="13" t="s">
        <v>102</v>
      </c>
      <c r="E93" s="13"/>
      <c r="F93" s="13"/>
      <c r="G93" s="13"/>
      <c r="H93" s="13"/>
      <c r="I93" s="104"/>
      <c r="J93" s="13"/>
    </row>
    <row r="94" spans="1:10" s="26" customFormat="1" ht="12.9" customHeight="1">
      <c r="A94" s="13"/>
      <c r="B94" s="13"/>
      <c r="C94" s="13"/>
      <c r="D94" s="13"/>
      <c r="E94" s="13"/>
      <c r="F94" s="13"/>
      <c r="G94" s="13"/>
      <c r="H94" s="13"/>
      <c r="I94" s="104"/>
      <c r="J94" s="13"/>
    </row>
    <row r="95" spans="1:10" s="26" customFormat="1" ht="12.9" customHeight="1">
      <c r="A95" s="123" t="s">
        <v>36</v>
      </c>
      <c r="B95" s="131">
        <f>B85+B76+B60+B90</f>
        <v>1.9486801502895901</v>
      </c>
      <c r="C95" s="129" t="s">
        <v>40</v>
      </c>
      <c r="D95" s="13"/>
      <c r="E95" s="13"/>
      <c r="F95" s="13"/>
      <c r="G95" s="13"/>
      <c r="H95" s="13"/>
      <c r="I95" s="104"/>
      <c r="J95" s="13"/>
    </row>
    <row r="96" spans="1:10" s="26" customFormat="1" ht="12.9" customHeight="1">
      <c r="A96" s="123" t="s">
        <v>38</v>
      </c>
      <c r="B96" s="131">
        <f>Vout*Iout/(Vout*Iout+B95)*100</f>
        <v>83.553609975352714</v>
      </c>
      <c r="C96" s="129" t="s">
        <v>15</v>
      </c>
      <c r="D96" s="13"/>
      <c r="E96" s="13"/>
      <c r="F96" s="13"/>
      <c r="G96" s="13"/>
      <c r="H96" s="13"/>
      <c r="I96" s="104"/>
      <c r="J96" s="13"/>
    </row>
    <row r="97" spans="1:10" s="25" customFormat="1" ht="12.9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2.9" customHeight="1">
      <c r="A98" s="4"/>
      <c r="B98" s="4"/>
      <c r="C98" s="4"/>
      <c r="D98" s="4"/>
      <c r="E98" s="4"/>
      <c r="F98" s="4"/>
      <c r="G98" s="4"/>
      <c r="H98" s="14"/>
      <c r="I98" s="14"/>
      <c r="J98" s="14"/>
    </row>
    <row r="99" spans="1:10" ht="12.9" customHeight="1">
      <c r="A99" s="4"/>
      <c r="B99" s="4"/>
      <c r="C99" s="4"/>
      <c r="D99" s="4"/>
      <c r="E99" s="4"/>
      <c r="F99" s="4"/>
      <c r="G99" s="4"/>
      <c r="H99" s="14"/>
      <c r="I99" s="14"/>
      <c r="J99" s="14"/>
    </row>
    <row r="100" spans="1:10" ht="12.9" customHeight="1">
      <c r="A100" s="4"/>
      <c r="B100" s="27"/>
      <c r="C100" s="4"/>
      <c r="D100" s="4"/>
      <c r="E100" s="4"/>
      <c r="F100" s="4"/>
      <c r="G100" s="4"/>
      <c r="H100" s="14"/>
      <c r="I100" s="14"/>
      <c r="J100" s="14"/>
    </row>
    <row r="101" spans="1:10" ht="12.9" customHeight="1">
      <c r="A101" s="4"/>
      <c r="B101" s="4"/>
      <c r="C101" s="4"/>
      <c r="D101" s="4"/>
      <c r="E101" s="4"/>
      <c r="F101" s="4"/>
      <c r="G101" s="4"/>
      <c r="H101" s="14"/>
      <c r="I101" s="14"/>
      <c r="J101" s="14"/>
    </row>
    <row r="102" spans="1:10" ht="12.9" customHeight="1">
      <c r="A102" s="4"/>
      <c r="B102" s="4"/>
      <c r="C102" s="4"/>
      <c r="D102" s="4"/>
      <c r="E102" s="4"/>
      <c r="F102" s="4"/>
      <c r="G102" s="4"/>
      <c r="H102" s="14"/>
      <c r="I102" s="14"/>
      <c r="J102" s="14"/>
    </row>
    <row r="103" spans="1:10" ht="12.9" customHeight="1">
      <c r="A103" s="4"/>
      <c r="B103" s="4"/>
      <c r="C103" s="4"/>
      <c r="D103" s="4"/>
      <c r="E103" s="4"/>
      <c r="F103" s="4"/>
      <c r="G103" s="4"/>
      <c r="H103" s="14"/>
      <c r="I103" s="14"/>
      <c r="J103" s="14"/>
    </row>
    <row r="104" spans="1:10" ht="12.9" customHeight="1">
      <c r="A104" s="4"/>
      <c r="B104" s="4"/>
      <c r="C104" s="4"/>
      <c r="D104" s="4"/>
      <c r="E104" s="4"/>
      <c r="F104" s="4"/>
      <c r="G104" s="4"/>
      <c r="H104" s="14"/>
      <c r="I104" s="14"/>
      <c r="J104" s="14"/>
    </row>
    <row r="105" spans="1:10" ht="12.9" customHeight="1">
      <c r="A105" s="4"/>
      <c r="B105" s="4"/>
      <c r="C105" s="4"/>
      <c r="D105" s="4"/>
      <c r="E105" s="4"/>
      <c r="F105" s="4"/>
      <c r="G105" s="4"/>
      <c r="H105" s="14"/>
      <c r="I105" s="14"/>
      <c r="J105" s="14"/>
    </row>
    <row r="106" spans="1:10" ht="12.9" customHeight="1">
      <c r="A106" s="4"/>
      <c r="B106" s="4"/>
      <c r="C106" s="4"/>
      <c r="D106" s="4"/>
      <c r="E106" s="4"/>
      <c r="F106" s="4"/>
      <c r="G106" s="4"/>
      <c r="H106" s="14"/>
    </row>
    <row r="107" spans="1:10" ht="12.9" customHeight="1">
      <c r="A107" s="4"/>
      <c r="B107" s="4"/>
      <c r="C107" s="4"/>
      <c r="D107" s="4"/>
      <c r="E107" s="4"/>
      <c r="F107" s="4"/>
      <c r="G107" s="4"/>
    </row>
    <row r="108" spans="1:10" ht="12.9" customHeight="1">
      <c r="A108" s="4"/>
      <c r="B108" s="4"/>
      <c r="C108" s="4"/>
      <c r="D108" s="4"/>
      <c r="E108" s="4"/>
      <c r="F108" s="4"/>
      <c r="G108" s="4"/>
    </row>
    <row r="109" spans="1:10" ht="12.9" customHeight="1">
      <c r="A109" s="4"/>
      <c r="B109" s="4"/>
      <c r="C109" s="4"/>
      <c r="D109" s="4"/>
      <c r="E109" s="4"/>
      <c r="F109" s="4"/>
      <c r="G109" s="4"/>
    </row>
    <row r="110" spans="1:10" ht="12.9" customHeight="1">
      <c r="A110" s="4"/>
      <c r="B110" s="4"/>
      <c r="C110" s="4"/>
      <c r="D110" s="4"/>
      <c r="E110" s="4"/>
      <c r="F110" s="4"/>
      <c r="G110" s="4"/>
    </row>
    <row r="111" spans="1:10" ht="12.9" customHeight="1">
      <c r="A111" s="4"/>
      <c r="B111" s="4"/>
      <c r="C111" s="4"/>
      <c r="D111" s="4"/>
      <c r="E111" s="4"/>
      <c r="F111" s="4"/>
      <c r="G111" s="4"/>
    </row>
    <row r="112" spans="1:10" ht="12.9" customHeight="1">
      <c r="A112" s="4"/>
      <c r="B112" s="4"/>
      <c r="C112" s="4"/>
      <c r="D112" s="4"/>
      <c r="E112" s="4"/>
      <c r="F112" s="4"/>
      <c r="G112" s="4"/>
    </row>
    <row r="113" spans="1:7" ht="12.9" customHeight="1">
      <c r="A113" s="4"/>
      <c r="B113" s="4"/>
      <c r="C113" s="4"/>
      <c r="D113" s="4"/>
      <c r="E113" s="4"/>
      <c r="F113" s="4"/>
      <c r="G113" s="4"/>
    </row>
    <row r="114" spans="1:7" ht="12.9" customHeight="1">
      <c r="A114" s="4"/>
      <c r="B114" s="4"/>
      <c r="C114" s="4"/>
      <c r="D114" s="4"/>
      <c r="E114" s="4"/>
      <c r="F114" s="4"/>
      <c r="G114" s="4"/>
    </row>
    <row r="115" spans="1:7" ht="12.9" customHeight="1">
      <c r="A115" s="4"/>
      <c r="B115" s="4"/>
      <c r="C115" s="4"/>
      <c r="D115" s="4"/>
      <c r="E115" s="4"/>
      <c r="F115" s="4"/>
      <c r="G115" s="4"/>
    </row>
    <row r="116" spans="1:7" ht="12.9" customHeight="1">
      <c r="A116" s="4"/>
      <c r="B116" s="4"/>
      <c r="C116" s="4"/>
      <c r="D116" s="4"/>
      <c r="E116" s="4"/>
      <c r="F116" s="4"/>
      <c r="G116" s="4"/>
    </row>
    <row r="117" spans="1:7" ht="12.9" customHeight="1"/>
    <row r="118" spans="1:7" ht="12.9" customHeight="1"/>
  </sheetData>
  <sheetProtection algorithmName="SHA-512" hashValue="wKtixBFvVHY57AhMctDH+sWklF+11qRplWb3vcGTyj7+Zq4TA3GJ2wAmVO9fNo478jovfkGLh3dT3lBuSOXR0g==" saltValue="RM/oz9CycXNsVrIEqUqrQg==" spinCount="100000" sheet="1" objects="1" scenarios="1" selectLockedCells="1"/>
  <mergeCells count="1">
    <mergeCell ref="B17:C17"/>
  </mergeCells>
  <conditionalFormatting sqref="A20">
    <cfRule type="containsText" dxfId="3" priority="3" operator="containsText" text="Output Voltage Out of Range">
      <formula>NOT(ISERROR(SEARCH("Output Voltage Out of Range",A20)))</formula>
    </cfRule>
  </conditionalFormatting>
  <conditionalFormatting sqref="A19:B19">
    <cfRule type="containsText" dxfId="2" priority="4" operator="containsText" text="Input Voltage Out of Range">
      <formula>NOT(ISERROR(SEARCH("Input Voltage Out of Range",A19)))</formula>
    </cfRule>
  </conditionalFormatting>
  <conditionalFormatting sqref="E33">
    <cfRule type="containsText" dxfId="1" priority="2" operator="containsText" text="UVLO is too Low">
      <formula>NOT(ISERROR(SEARCH("UVLO is too Low",E33)))</formula>
    </cfRule>
  </conditionalFormatting>
  <conditionalFormatting sqref="G41">
    <cfRule type="containsText" dxfId="0" priority="1" operator="containsText" text="Thermal too high">
      <formula>NOT(ISERROR(SEARCH("Thermal too high",G41)))</formula>
    </cfRule>
  </conditionalFormatting>
  <dataValidations count="1">
    <dataValidation type="list" allowBlank="1" showInputMessage="1" showErrorMessage="1" sqref="B17:C17" xr:uid="{DE47B7AF-27FF-4305-BACB-F9FB2756DA33}">
      <formula1>$J$34:$J$39</formula1>
    </dataValidation>
  </dataValidations>
  <pageMargins left="0.7" right="0.7" top="0.75" bottom="0.75" header="0.3" footer="0.3"/>
  <pageSetup orientation="portrait" verticalDpi="598" r:id="rId1"/>
  <ignoredErrors>
    <ignoredError sqref="F34" unlockedFormula="1"/>
  </ignoredErrors>
  <drawing r:id="rId2"/>
  <legacyDrawing r:id="rId3"/>
  <oleObjects>
    <mc:AlternateContent xmlns:mc="http://schemas.openxmlformats.org/markup-compatibility/2006">
      <mc:Choice Requires="x14">
        <oleObject progId="Visio.Drawing.15" shapeId="1033" r:id="rId4">
          <objectPr defaultSize="0" autoPict="0" r:id="rId5">
            <anchor moveWithCells="1">
              <from>
                <xdr:col>8</xdr:col>
                <xdr:colOff>190500</xdr:colOff>
                <xdr:row>18</xdr:row>
                <xdr:rowOff>106680</xdr:rowOff>
              </from>
              <to>
                <xdr:col>17</xdr:col>
                <xdr:colOff>342900</xdr:colOff>
                <xdr:row>39</xdr:row>
                <xdr:rowOff>129540</xdr:rowOff>
              </to>
            </anchor>
          </objectPr>
        </oleObject>
      </mc:Choice>
      <mc:Fallback>
        <oleObject progId="Visio.Drawing.15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9"/>
  <sheetViews>
    <sheetView topLeftCell="A5" workbookViewId="0">
      <selection activeCell="B9" sqref="B9"/>
    </sheetView>
  </sheetViews>
  <sheetFormatPr defaultRowHeight="12.9" customHeight="1"/>
  <cols>
    <col min="1" max="1" width="15.6640625" style="119" customWidth="1"/>
    <col min="2" max="2" width="17.109375" style="119" customWidth="1"/>
    <col min="3" max="3" width="11.88671875" style="119" customWidth="1"/>
    <col min="4" max="4" width="18.6640625" style="119" customWidth="1"/>
    <col min="5" max="5" width="15.44140625" style="119" customWidth="1"/>
    <col min="6" max="6" width="10.6640625" style="119" customWidth="1"/>
    <col min="7" max="7" width="27.109375" style="119" customWidth="1"/>
    <col min="8" max="8" width="23.6640625" style="119" customWidth="1"/>
    <col min="9" max="13" width="9.109375" style="119"/>
    <col min="14" max="14" width="12" style="119" bestFit="1" customWidth="1"/>
    <col min="15" max="15" width="12.33203125" style="119" bestFit="1" customWidth="1"/>
    <col min="16" max="18" width="9.109375" style="119"/>
    <col min="19" max="19" width="12.109375" style="119" customWidth="1"/>
    <col min="20" max="256" width="9.109375" style="119"/>
    <col min="257" max="257" width="15.6640625" style="119" customWidth="1"/>
    <col min="258" max="258" width="17.109375" style="119" customWidth="1"/>
    <col min="259" max="259" width="11.88671875" style="119" customWidth="1"/>
    <col min="260" max="264" width="0" style="119" hidden="1" customWidth="1"/>
    <col min="265" max="512" width="9.109375" style="119"/>
    <col min="513" max="513" width="15.6640625" style="119" customWidth="1"/>
    <col min="514" max="514" width="17.109375" style="119" customWidth="1"/>
    <col min="515" max="515" width="11.88671875" style="119" customWidth="1"/>
    <col min="516" max="520" width="0" style="119" hidden="1" customWidth="1"/>
    <col min="521" max="768" width="9.109375" style="119"/>
    <col min="769" max="769" width="15.6640625" style="119" customWidth="1"/>
    <col min="770" max="770" width="17.109375" style="119" customWidth="1"/>
    <col min="771" max="771" width="11.88671875" style="119" customWidth="1"/>
    <col min="772" max="776" width="0" style="119" hidden="1" customWidth="1"/>
    <col min="777" max="1024" width="9.109375" style="119"/>
    <col min="1025" max="1025" width="15.6640625" style="119" customWidth="1"/>
    <col min="1026" max="1026" width="17.109375" style="119" customWidth="1"/>
    <col min="1027" max="1027" width="11.88671875" style="119" customWidth="1"/>
    <col min="1028" max="1032" width="0" style="119" hidden="1" customWidth="1"/>
    <col min="1033" max="1280" width="9.109375" style="119"/>
    <col min="1281" max="1281" width="15.6640625" style="119" customWidth="1"/>
    <col min="1282" max="1282" width="17.109375" style="119" customWidth="1"/>
    <col min="1283" max="1283" width="11.88671875" style="119" customWidth="1"/>
    <col min="1284" max="1288" width="0" style="119" hidden="1" customWidth="1"/>
    <col min="1289" max="1536" width="9.109375" style="119"/>
    <col min="1537" max="1537" width="15.6640625" style="119" customWidth="1"/>
    <col min="1538" max="1538" width="17.109375" style="119" customWidth="1"/>
    <col min="1539" max="1539" width="11.88671875" style="119" customWidth="1"/>
    <col min="1540" max="1544" width="0" style="119" hidden="1" customWidth="1"/>
    <col min="1545" max="1792" width="9.109375" style="119"/>
    <col min="1793" max="1793" width="15.6640625" style="119" customWidth="1"/>
    <col min="1794" max="1794" width="17.109375" style="119" customWidth="1"/>
    <col min="1795" max="1795" width="11.88671875" style="119" customWidth="1"/>
    <col min="1796" max="1800" width="0" style="119" hidden="1" customWidth="1"/>
    <col min="1801" max="2048" width="9.109375" style="119"/>
    <col min="2049" max="2049" width="15.6640625" style="119" customWidth="1"/>
    <col min="2050" max="2050" width="17.109375" style="119" customWidth="1"/>
    <col min="2051" max="2051" width="11.88671875" style="119" customWidth="1"/>
    <col min="2052" max="2056" width="0" style="119" hidden="1" customWidth="1"/>
    <col min="2057" max="2304" width="9.109375" style="119"/>
    <col min="2305" max="2305" width="15.6640625" style="119" customWidth="1"/>
    <col min="2306" max="2306" width="17.109375" style="119" customWidth="1"/>
    <col min="2307" max="2307" width="11.88671875" style="119" customWidth="1"/>
    <col min="2308" max="2312" width="0" style="119" hidden="1" customWidth="1"/>
    <col min="2313" max="2560" width="9.109375" style="119"/>
    <col min="2561" max="2561" width="15.6640625" style="119" customWidth="1"/>
    <col min="2562" max="2562" width="17.109375" style="119" customWidth="1"/>
    <col min="2563" max="2563" width="11.88671875" style="119" customWidth="1"/>
    <col min="2564" max="2568" width="0" style="119" hidden="1" customWidth="1"/>
    <col min="2569" max="2816" width="9.109375" style="119"/>
    <col min="2817" max="2817" width="15.6640625" style="119" customWidth="1"/>
    <col min="2818" max="2818" width="17.109375" style="119" customWidth="1"/>
    <col min="2819" max="2819" width="11.88671875" style="119" customWidth="1"/>
    <col min="2820" max="2824" width="0" style="119" hidden="1" customWidth="1"/>
    <col min="2825" max="3072" width="9.109375" style="119"/>
    <col min="3073" max="3073" width="15.6640625" style="119" customWidth="1"/>
    <col min="3074" max="3074" width="17.109375" style="119" customWidth="1"/>
    <col min="3075" max="3075" width="11.88671875" style="119" customWidth="1"/>
    <col min="3076" max="3080" width="0" style="119" hidden="1" customWidth="1"/>
    <col min="3081" max="3328" width="9.109375" style="119"/>
    <col min="3329" max="3329" width="15.6640625" style="119" customWidth="1"/>
    <col min="3330" max="3330" width="17.109375" style="119" customWidth="1"/>
    <col min="3331" max="3331" width="11.88671875" style="119" customWidth="1"/>
    <col min="3332" max="3336" width="0" style="119" hidden="1" customWidth="1"/>
    <col min="3337" max="3584" width="9.109375" style="119"/>
    <col min="3585" max="3585" width="15.6640625" style="119" customWidth="1"/>
    <col min="3586" max="3586" width="17.109375" style="119" customWidth="1"/>
    <col min="3587" max="3587" width="11.88671875" style="119" customWidth="1"/>
    <col min="3588" max="3592" width="0" style="119" hidden="1" customWidth="1"/>
    <col min="3593" max="3840" width="9.109375" style="119"/>
    <col min="3841" max="3841" width="15.6640625" style="119" customWidth="1"/>
    <col min="3842" max="3842" width="17.109375" style="119" customWidth="1"/>
    <col min="3843" max="3843" width="11.88671875" style="119" customWidth="1"/>
    <col min="3844" max="3848" width="0" style="119" hidden="1" customWidth="1"/>
    <col min="3849" max="4096" width="9.109375" style="119"/>
    <col min="4097" max="4097" width="15.6640625" style="119" customWidth="1"/>
    <col min="4098" max="4098" width="17.109375" style="119" customWidth="1"/>
    <col min="4099" max="4099" width="11.88671875" style="119" customWidth="1"/>
    <col min="4100" max="4104" width="0" style="119" hidden="1" customWidth="1"/>
    <col min="4105" max="4352" width="9.109375" style="119"/>
    <col min="4353" max="4353" width="15.6640625" style="119" customWidth="1"/>
    <col min="4354" max="4354" width="17.109375" style="119" customWidth="1"/>
    <col min="4355" max="4355" width="11.88671875" style="119" customWidth="1"/>
    <col min="4356" max="4360" width="0" style="119" hidden="1" customWidth="1"/>
    <col min="4361" max="4608" width="9.109375" style="119"/>
    <col min="4609" max="4609" width="15.6640625" style="119" customWidth="1"/>
    <col min="4610" max="4610" width="17.109375" style="119" customWidth="1"/>
    <col min="4611" max="4611" width="11.88671875" style="119" customWidth="1"/>
    <col min="4612" max="4616" width="0" style="119" hidden="1" customWidth="1"/>
    <col min="4617" max="4864" width="9.109375" style="119"/>
    <col min="4865" max="4865" width="15.6640625" style="119" customWidth="1"/>
    <col min="4866" max="4866" width="17.109375" style="119" customWidth="1"/>
    <col min="4867" max="4867" width="11.88671875" style="119" customWidth="1"/>
    <col min="4868" max="4872" width="0" style="119" hidden="1" customWidth="1"/>
    <col min="4873" max="5120" width="9.109375" style="119"/>
    <col min="5121" max="5121" width="15.6640625" style="119" customWidth="1"/>
    <col min="5122" max="5122" width="17.109375" style="119" customWidth="1"/>
    <col min="5123" max="5123" width="11.88671875" style="119" customWidth="1"/>
    <col min="5124" max="5128" width="0" style="119" hidden="1" customWidth="1"/>
    <col min="5129" max="5376" width="9.109375" style="119"/>
    <col min="5377" max="5377" width="15.6640625" style="119" customWidth="1"/>
    <col min="5378" max="5378" width="17.109375" style="119" customWidth="1"/>
    <col min="5379" max="5379" width="11.88671875" style="119" customWidth="1"/>
    <col min="5380" max="5384" width="0" style="119" hidden="1" customWidth="1"/>
    <col min="5385" max="5632" width="9.109375" style="119"/>
    <col min="5633" max="5633" width="15.6640625" style="119" customWidth="1"/>
    <col min="5634" max="5634" width="17.109375" style="119" customWidth="1"/>
    <col min="5635" max="5635" width="11.88671875" style="119" customWidth="1"/>
    <col min="5636" max="5640" width="0" style="119" hidden="1" customWidth="1"/>
    <col min="5641" max="5888" width="9.109375" style="119"/>
    <col min="5889" max="5889" width="15.6640625" style="119" customWidth="1"/>
    <col min="5890" max="5890" width="17.109375" style="119" customWidth="1"/>
    <col min="5891" max="5891" width="11.88671875" style="119" customWidth="1"/>
    <col min="5892" max="5896" width="0" style="119" hidden="1" customWidth="1"/>
    <col min="5897" max="6144" width="9.109375" style="119"/>
    <col min="6145" max="6145" width="15.6640625" style="119" customWidth="1"/>
    <col min="6146" max="6146" width="17.109375" style="119" customWidth="1"/>
    <col min="6147" max="6147" width="11.88671875" style="119" customWidth="1"/>
    <col min="6148" max="6152" width="0" style="119" hidden="1" customWidth="1"/>
    <col min="6153" max="6400" width="9.109375" style="119"/>
    <col min="6401" max="6401" width="15.6640625" style="119" customWidth="1"/>
    <col min="6402" max="6402" width="17.109375" style="119" customWidth="1"/>
    <col min="6403" max="6403" width="11.88671875" style="119" customWidth="1"/>
    <col min="6404" max="6408" width="0" style="119" hidden="1" customWidth="1"/>
    <col min="6409" max="6656" width="9.109375" style="119"/>
    <col min="6657" max="6657" width="15.6640625" style="119" customWidth="1"/>
    <col min="6658" max="6658" width="17.109375" style="119" customWidth="1"/>
    <col min="6659" max="6659" width="11.88671875" style="119" customWidth="1"/>
    <col min="6660" max="6664" width="0" style="119" hidden="1" customWidth="1"/>
    <col min="6665" max="6912" width="9.109375" style="119"/>
    <col min="6913" max="6913" width="15.6640625" style="119" customWidth="1"/>
    <col min="6914" max="6914" width="17.109375" style="119" customWidth="1"/>
    <col min="6915" max="6915" width="11.88671875" style="119" customWidth="1"/>
    <col min="6916" max="6920" width="0" style="119" hidden="1" customWidth="1"/>
    <col min="6921" max="7168" width="9.109375" style="119"/>
    <col min="7169" max="7169" width="15.6640625" style="119" customWidth="1"/>
    <col min="7170" max="7170" width="17.109375" style="119" customWidth="1"/>
    <col min="7171" max="7171" width="11.88671875" style="119" customWidth="1"/>
    <col min="7172" max="7176" width="0" style="119" hidden="1" customWidth="1"/>
    <col min="7177" max="7424" width="9.109375" style="119"/>
    <col min="7425" max="7425" width="15.6640625" style="119" customWidth="1"/>
    <col min="7426" max="7426" width="17.109375" style="119" customWidth="1"/>
    <col min="7427" max="7427" width="11.88671875" style="119" customWidth="1"/>
    <col min="7428" max="7432" width="0" style="119" hidden="1" customWidth="1"/>
    <col min="7433" max="7680" width="9.109375" style="119"/>
    <col min="7681" max="7681" width="15.6640625" style="119" customWidth="1"/>
    <col min="7682" max="7682" width="17.109375" style="119" customWidth="1"/>
    <col min="7683" max="7683" width="11.88671875" style="119" customWidth="1"/>
    <col min="7684" max="7688" width="0" style="119" hidden="1" customWidth="1"/>
    <col min="7689" max="7936" width="9.109375" style="119"/>
    <col min="7937" max="7937" width="15.6640625" style="119" customWidth="1"/>
    <col min="7938" max="7938" width="17.109375" style="119" customWidth="1"/>
    <col min="7939" max="7939" width="11.88671875" style="119" customWidth="1"/>
    <col min="7940" max="7944" width="0" style="119" hidden="1" customWidth="1"/>
    <col min="7945" max="8192" width="9.109375" style="119"/>
    <col min="8193" max="8193" width="15.6640625" style="119" customWidth="1"/>
    <col min="8194" max="8194" width="17.109375" style="119" customWidth="1"/>
    <col min="8195" max="8195" width="11.88671875" style="119" customWidth="1"/>
    <col min="8196" max="8200" width="0" style="119" hidden="1" customWidth="1"/>
    <col min="8201" max="8448" width="9.109375" style="119"/>
    <col min="8449" max="8449" width="15.6640625" style="119" customWidth="1"/>
    <col min="8450" max="8450" width="17.109375" style="119" customWidth="1"/>
    <col min="8451" max="8451" width="11.88671875" style="119" customWidth="1"/>
    <col min="8452" max="8456" width="0" style="119" hidden="1" customWidth="1"/>
    <col min="8457" max="8704" width="9.109375" style="119"/>
    <col min="8705" max="8705" width="15.6640625" style="119" customWidth="1"/>
    <col min="8706" max="8706" width="17.109375" style="119" customWidth="1"/>
    <col min="8707" max="8707" width="11.88671875" style="119" customWidth="1"/>
    <col min="8708" max="8712" width="0" style="119" hidden="1" customWidth="1"/>
    <col min="8713" max="8960" width="9.109375" style="119"/>
    <col min="8961" max="8961" width="15.6640625" style="119" customWidth="1"/>
    <col min="8962" max="8962" width="17.109375" style="119" customWidth="1"/>
    <col min="8963" max="8963" width="11.88671875" style="119" customWidth="1"/>
    <col min="8964" max="8968" width="0" style="119" hidden="1" customWidth="1"/>
    <col min="8969" max="9216" width="9.109375" style="119"/>
    <col min="9217" max="9217" width="15.6640625" style="119" customWidth="1"/>
    <col min="9218" max="9218" width="17.109375" style="119" customWidth="1"/>
    <col min="9219" max="9219" width="11.88671875" style="119" customWidth="1"/>
    <col min="9220" max="9224" width="0" style="119" hidden="1" customWidth="1"/>
    <col min="9225" max="9472" width="9.109375" style="119"/>
    <col min="9473" max="9473" width="15.6640625" style="119" customWidth="1"/>
    <col min="9474" max="9474" width="17.109375" style="119" customWidth="1"/>
    <col min="9475" max="9475" width="11.88671875" style="119" customWidth="1"/>
    <col min="9476" max="9480" width="0" style="119" hidden="1" customWidth="1"/>
    <col min="9481" max="9728" width="9.109375" style="119"/>
    <col min="9729" max="9729" width="15.6640625" style="119" customWidth="1"/>
    <col min="9730" max="9730" width="17.109375" style="119" customWidth="1"/>
    <col min="9731" max="9731" width="11.88671875" style="119" customWidth="1"/>
    <col min="9732" max="9736" width="0" style="119" hidden="1" customWidth="1"/>
    <col min="9737" max="9984" width="9.109375" style="119"/>
    <col min="9985" max="9985" width="15.6640625" style="119" customWidth="1"/>
    <col min="9986" max="9986" width="17.109375" style="119" customWidth="1"/>
    <col min="9987" max="9987" width="11.88671875" style="119" customWidth="1"/>
    <col min="9988" max="9992" width="0" style="119" hidden="1" customWidth="1"/>
    <col min="9993" max="10240" width="9.109375" style="119"/>
    <col min="10241" max="10241" width="15.6640625" style="119" customWidth="1"/>
    <col min="10242" max="10242" width="17.109375" style="119" customWidth="1"/>
    <col min="10243" max="10243" width="11.88671875" style="119" customWidth="1"/>
    <col min="10244" max="10248" width="0" style="119" hidden="1" customWidth="1"/>
    <col min="10249" max="10496" width="9.109375" style="119"/>
    <col min="10497" max="10497" width="15.6640625" style="119" customWidth="1"/>
    <col min="10498" max="10498" width="17.109375" style="119" customWidth="1"/>
    <col min="10499" max="10499" width="11.88671875" style="119" customWidth="1"/>
    <col min="10500" max="10504" width="0" style="119" hidden="1" customWidth="1"/>
    <col min="10505" max="10752" width="9.109375" style="119"/>
    <col min="10753" max="10753" width="15.6640625" style="119" customWidth="1"/>
    <col min="10754" max="10754" width="17.109375" style="119" customWidth="1"/>
    <col min="10755" max="10755" width="11.88671875" style="119" customWidth="1"/>
    <col min="10756" max="10760" width="0" style="119" hidden="1" customWidth="1"/>
    <col min="10761" max="11008" width="9.109375" style="119"/>
    <col min="11009" max="11009" width="15.6640625" style="119" customWidth="1"/>
    <col min="11010" max="11010" width="17.109375" style="119" customWidth="1"/>
    <col min="11011" max="11011" width="11.88671875" style="119" customWidth="1"/>
    <col min="11012" max="11016" width="0" style="119" hidden="1" customWidth="1"/>
    <col min="11017" max="11264" width="9.109375" style="119"/>
    <col min="11265" max="11265" width="15.6640625" style="119" customWidth="1"/>
    <col min="11266" max="11266" width="17.109375" style="119" customWidth="1"/>
    <col min="11267" max="11267" width="11.88671875" style="119" customWidth="1"/>
    <col min="11268" max="11272" width="0" style="119" hidden="1" customWidth="1"/>
    <col min="11273" max="11520" width="9.109375" style="119"/>
    <col min="11521" max="11521" width="15.6640625" style="119" customWidth="1"/>
    <col min="11522" max="11522" width="17.109375" style="119" customWidth="1"/>
    <col min="11523" max="11523" width="11.88671875" style="119" customWidth="1"/>
    <col min="11524" max="11528" width="0" style="119" hidden="1" customWidth="1"/>
    <col min="11529" max="11776" width="9.109375" style="119"/>
    <col min="11777" max="11777" width="15.6640625" style="119" customWidth="1"/>
    <col min="11778" max="11778" width="17.109375" style="119" customWidth="1"/>
    <col min="11779" max="11779" width="11.88671875" style="119" customWidth="1"/>
    <col min="11780" max="11784" width="0" style="119" hidden="1" customWidth="1"/>
    <col min="11785" max="12032" width="9.109375" style="119"/>
    <col min="12033" max="12033" width="15.6640625" style="119" customWidth="1"/>
    <col min="12034" max="12034" width="17.109375" style="119" customWidth="1"/>
    <col min="12035" max="12035" width="11.88671875" style="119" customWidth="1"/>
    <col min="12036" max="12040" width="0" style="119" hidden="1" customWidth="1"/>
    <col min="12041" max="12288" width="9.109375" style="119"/>
    <col min="12289" max="12289" width="15.6640625" style="119" customWidth="1"/>
    <col min="12290" max="12290" width="17.109375" style="119" customWidth="1"/>
    <col min="12291" max="12291" width="11.88671875" style="119" customWidth="1"/>
    <col min="12292" max="12296" width="0" style="119" hidden="1" customWidth="1"/>
    <col min="12297" max="12544" width="9.109375" style="119"/>
    <col min="12545" max="12545" width="15.6640625" style="119" customWidth="1"/>
    <col min="12546" max="12546" width="17.109375" style="119" customWidth="1"/>
    <col min="12547" max="12547" width="11.88671875" style="119" customWidth="1"/>
    <col min="12548" max="12552" width="0" style="119" hidden="1" customWidth="1"/>
    <col min="12553" max="12800" width="9.109375" style="119"/>
    <col min="12801" max="12801" width="15.6640625" style="119" customWidth="1"/>
    <col min="12802" max="12802" width="17.109375" style="119" customWidth="1"/>
    <col min="12803" max="12803" width="11.88671875" style="119" customWidth="1"/>
    <col min="12804" max="12808" width="0" style="119" hidden="1" customWidth="1"/>
    <col min="12809" max="13056" width="9.109375" style="119"/>
    <col min="13057" max="13057" width="15.6640625" style="119" customWidth="1"/>
    <col min="13058" max="13058" width="17.109375" style="119" customWidth="1"/>
    <col min="13059" max="13059" width="11.88671875" style="119" customWidth="1"/>
    <col min="13060" max="13064" width="0" style="119" hidden="1" customWidth="1"/>
    <col min="13065" max="13312" width="9.109375" style="119"/>
    <col min="13313" max="13313" width="15.6640625" style="119" customWidth="1"/>
    <col min="13314" max="13314" width="17.109375" style="119" customWidth="1"/>
    <col min="13315" max="13315" width="11.88671875" style="119" customWidth="1"/>
    <col min="13316" max="13320" width="0" style="119" hidden="1" customWidth="1"/>
    <col min="13321" max="13568" width="9.109375" style="119"/>
    <col min="13569" max="13569" width="15.6640625" style="119" customWidth="1"/>
    <col min="13570" max="13570" width="17.109375" style="119" customWidth="1"/>
    <col min="13571" max="13571" width="11.88671875" style="119" customWidth="1"/>
    <col min="13572" max="13576" width="0" style="119" hidden="1" customWidth="1"/>
    <col min="13577" max="13824" width="9.109375" style="119"/>
    <col min="13825" max="13825" width="15.6640625" style="119" customWidth="1"/>
    <col min="13826" max="13826" width="17.109375" style="119" customWidth="1"/>
    <col min="13827" max="13827" width="11.88671875" style="119" customWidth="1"/>
    <col min="13828" max="13832" width="0" style="119" hidden="1" customWidth="1"/>
    <col min="13833" max="14080" width="9.109375" style="119"/>
    <col min="14081" max="14081" width="15.6640625" style="119" customWidth="1"/>
    <col min="14082" max="14082" width="17.109375" style="119" customWidth="1"/>
    <col min="14083" max="14083" width="11.88671875" style="119" customWidth="1"/>
    <col min="14084" max="14088" width="0" style="119" hidden="1" customWidth="1"/>
    <col min="14089" max="14336" width="9.109375" style="119"/>
    <col min="14337" max="14337" width="15.6640625" style="119" customWidth="1"/>
    <col min="14338" max="14338" width="17.109375" style="119" customWidth="1"/>
    <col min="14339" max="14339" width="11.88671875" style="119" customWidth="1"/>
    <col min="14340" max="14344" width="0" style="119" hidden="1" customWidth="1"/>
    <col min="14345" max="14592" width="9.109375" style="119"/>
    <col min="14593" max="14593" width="15.6640625" style="119" customWidth="1"/>
    <col min="14594" max="14594" width="17.109375" style="119" customWidth="1"/>
    <col min="14595" max="14595" width="11.88671875" style="119" customWidth="1"/>
    <col min="14596" max="14600" width="0" style="119" hidden="1" customWidth="1"/>
    <col min="14601" max="14848" width="9.109375" style="119"/>
    <col min="14849" max="14849" width="15.6640625" style="119" customWidth="1"/>
    <col min="14850" max="14850" width="17.109375" style="119" customWidth="1"/>
    <col min="14851" max="14851" width="11.88671875" style="119" customWidth="1"/>
    <col min="14852" max="14856" width="0" style="119" hidden="1" customWidth="1"/>
    <col min="14857" max="15104" width="9.109375" style="119"/>
    <col min="15105" max="15105" width="15.6640625" style="119" customWidth="1"/>
    <col min="15106" max="15106" width="17.109375" style="119" customWidth="1"/>
    <col min="15107" max="15107" width="11.88671875" style="119" customWidth="1"/>
    <col min="15108" max="15112" width="0" style="119" hidden="1" customWidth="1"/>
    <col min="15113" max="15360" width="9.109375" style="119"/>
    <col min="15361" max="15361" width="15.6640625" style="119" customWidth="1"/>
    <col min="15362" max="15362" width="17.109375" style="119" customWidth="1"/>
    <col min="15363" max="15363" width="11.88671875" style="119" customWidth="1"/>
    <col min="15364" max="15368" width="0" style="119" hidden="1" customWidth="1"/>
    <col min="15369" max="15616" width="9.109375" style="119"/>
    <col min="15617" max="15617" width="15.6640625" style="119" customWidth="1"/>
    <col min="15618" max="15618" width="17.109375" style="119" customWidth="1"/>
    <col min="15619" max="15619" width="11.88671875" style="119" customWidth="1"/>
    <col min="15620" max="15624" width="0" style="119" hidden="1" customWidth="1"/>
    <col min="15625" max="15872" width="9.109375" style="119"/>
    <col min="15873" max="15873" width="15.6640625" style="119" customWidth="1"/>
    <col min="15874" max="15874" width="17.109375" style="119" customWidth="1"/>
    <col min="15875" max="15875" width="11.88671875" style="119" customWidth="1"/>
    <col min="15876" max="15880" width="0" style="119" hidden="1" customWidth="1"/>
    <col min="15881" max="16128" width="9.109375" style="119"/>
    <col min="16129" max="16129" width="15.6640625" style="119" customWidth="1"/>
    <col min="16130" max="16130" width="17.109375" style="119" customWidth="1"/>
    <col min="16131" max="16131" width="11.88671875" style="119" customWidth="1"/>
    <col min="16132" max="16136" width="0" style="119" hidden="1" customWidth="1"/>
    <col min="16137" max="16384" width="9.109375" style="119"/>
  </cols>
  <sheetData>
    <row r="1" spans="1:22" ht="164.25" customHeight="1"/>
    <row r="2" spans="1:22" ht="12.9" customHeight="1" thickBo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7" spans="1:22" ht="12.9" customHeight="1">
      <c r="A7" s="134" t="s">
        <v>103</v>
      </c>
      <c r="B7" s="135"/>
      <c r="C7" s="135"/>
      <c r="D7" s="135"/>
      <c r="E7" s="135"/>
      <c r="F7" s="135"/>
      <c r="Q7" s="13" t="s">
        <v>284</v>
      </c>
      <c r="R7" s="13"/>
      <c r="S7" s="13"/>
      <c r="T7" s="13" t="s">
        <v>285</v>
      </c>
      <c r="U7" s="13"/>
      <c r="V7" s="13"/>
    </row>
    <row r="8" spans="1:22" ht="12.9" customHeight="1">
      <c r="Q8" s="13" t="s">
        <v>266</v>
      </c>
      <c r="R8" s="13" t="s">
        <v>267</v>
      </c>
      <c r="S8" s="13"/>
      <c r="T8" s="13" t="s">
        <v>266</v>
      </c>
      <c r="U8" s="13" t="s">
        <v>267</v>
      </c>
      <c r="V8" s="13"/>
    </row>
    <row r="9" spans="1:22" ht="12.9" customHeight="1">
      <c r="A9" s="119" t="s">
        <v>104</v>
      </c>
      <c r="B9" s="118">
        <v>1E-3</v>
      </c>
      <c r="C9" s="136" t="s">
        <v>10</v>
      </c>
      <c r="D9" s="119" t="s">
        <v>253</v>
      </c>
      <c r="E9" s="137">
        <f>+Irip/2</f>
        <v>0.6538563829787235</v>
      </c>
      <c r="F9" s="136" t="s">
        <v>10</v>
      </c>
      <c r="G9" s="26"/>
      <c r="H9" s="26"/>
      <c r="I9" s="26"/>
      <c r="Q9" s="13">
        <v>1E-3</v>
      </c>
      <c r="R9" s="13">
        <v>2.9740140845337932</v>
      </c>
      <c r="S9" s="13"/>
      <c r="T9" s="13">
        <v>1E-3</v>
      </c>
      <c r="U9" s="13">
        <v>4.6680216801244745</v>
      </c>
      <c r="V9" s="13"/>
    </row>
    <row r="10" spans="1:22" ht="12.9" customHeight="1">
      <c r="A10" s="119" t="s">
        <v>105</v>
      </c>
      <c r="B10" s="118">
        <f>+Iout</f>
        <v>3</v>
      </c>
      <c r="C10" s="136" t="s">
        <v>10</v>
      </c>
      <c r="D10" s="26"/>
      <c r="E10" s="26"/>
      <c r="F10" s="26"/>
      <c r="G10" s="26"/>
      <c r="H10" s="26"/>
      <c r="I10" s="138" t="str">
        <f>IF(B10&gt;6,"Over Limit of IC!"," ")</f>
        <v xml:space="preserve"> </v>
      </c>
      <c r="Q10" s="13">
        <v>3.9990000000000008E-3</v>
      </c>
      <c r="R10" s="13">
        <v>10.894187663280368</v>
      </c>
      <c r="S10" s="13"/>
      <c r="T10" s="13">
        <v>1.9989999999999999E-3</v>
      </c>
      <c r="U10" s="13">
        <v>8.8999427022159416</v>
      </c>
      <c r="V10" s="13"/>
    </row>
    <row r="11" spans="1:22" s="26" customFormat="1" ht="16.5" customHeight="1">
      <c r="Q11" s="13">
        <v>6.9980000000000007E-3</v>
      </c>
      <c r="R11" s="13">
        <v>17.586670803169387</v>
      </c>
      <c r="S11" s="13"/>
      <c r="T11" s="13">
        <v>2.9980000000000002E-3</v>
      </c>
      <c r="U11" s="13">
        <v>12.757696967755452</v>
      </c>
      <c r="V11" s="13"/>
    </row>
    <row r="12" spans="1:22" s="26" customFormat="1" ht="12.9" customHeight="1">
      <c r="A12" s="13" t="s">
        <v>9</v>
      </c>
      <c r="B12" s="13" t="s">
        <v>106</v>
      </c>
      <c r="C12" s="13" t="s">
        <v>38</v>
      </c>
      <c r="D12" s="13" t="s">
        <v>107</v>
      </c>
      <c r="E12" s="13" t="s">
        <v>108</v>
      </c>
      <c r="F12" s="13" t="s">
        <v>109</v>
      </c>
      <c r="G12" s="13" t="s">
        <v>110</v>
      </c>
      <c r="H12" s="13" t="s">
        <v>111</v>
      </c>
      <c r="I12" s="13" t="s">
        <v>157</v>
      </c>
      <c r="J12" s="13"/>
      <c r="K12" s="104"/>
      <c r="Q12" s="13">
        <v>1.2996000000000001E-2</v>
      </c>
      <c r="R12" s="13">
        <v>28.275784900835589</v>
      </c>
      <c r="S12" s="13"/>
      <c r="T12" s="13">
        <v>4.9960000000000004E-3</v>
      </c>
      <c r="U12" s="13">
        <v>19.532607421001526</v>
      </c>
      <c r="V12" s="13"/>
    </row>
    <row r="13" spans="1:22" s="26" customFormat="1" ht="12.9" customHeight="1">
      <c r="A13" s="139">
        <f>Imin</f>
        <v>1E-3</v>
      </c>
      <c r="B13" s="140">
        <f t="shared" ref="B13" si="0">SUM(D13:I13)</f>
        <v>0.34467252938000087</v>
      </c>
      <c r="C13" s="141">
        <f t="shared" ref="C13:C42" si="1">(Vout*A13)/((Vout*A13)+B13)*100</f>
        <v>0.94835072351250427</v>
      </c>
      <c r="D13" s="16">
        <f>F46^2*Ron_u/'Power Loss'!$B$54/1000+Vin*(A13-0.5*E46)*'Power Loss'!$B$52*10^(-9)*B46/2+Vin*(A13+0.5*E46)*'Power Loss'!$B$53*10^(-9)*B46/2+Vin*B46*'Power Loss'!$B$48*10^(-9)*'Power Loss'!$B$54+0.5*'Power Loss'!$B$51*10^(-9)*Vin^2*B46*'Power Loss'!$B$54</f>
        <v>9.8019808761819968E-2</v>
      </c>
      <c r="E13" s="16">
        <f>G46^2*'Power Loss'!$B$63/1000/'Power Loss'!$B$71+'Power Loss'!$B$64*B46*((A13+0.5*E46)*'Power Loss'!$B$69*10^(-9)+(A13-0.5*E46)*'Power Loss'!$B$70*10^(-9))+0.5*'Power Loss'!$B$65*Vin*B46*'Power Loss'!$B$71*10^(-9)+'Power Loss'!$B$68*10^(-9)*'Power Loss'!$B$71*Vin^2*B46/2</f>
        <v>0.16088099543128925</v>
      </c>
      <c r="F13" s="142">
        <f>B46*'Power Loss'!$B$79*'Power Loss'!$B$49*10^(-9)*'Power Loss'!$B$54+B46*'Power Loss'!$B$80*'Power Loss'!$B$66*10^(-9)*'Power Loss'!$B$71+'Power Loss'!$B$80*'Power Loss'!$B$81*0.001</f>
        <v>4.1000000000000002E-2</v>
      </c>
      <c r="G13" s="16">
        <f t="shared" ref="G13:G42" si="2">1.68*10^(-9)*(B46/1000)^1.35*(57.8*0.5*E46)^2.263+DCR/1000*(A13*SQRT(1+1/3*(E46/A13)^2))^2</f>
        <v>4.4557946603519943E-2</v>
      </c>
      <c r="H13" s="16">
        <f>(0.5*E46/SQRT(3))^2*'Power Loss'!$B$33/'Power Loss'!$B$31/1000</f>
        <v>2.1377858337172652E-4</v>
      </c>
      <c r="I13" s="13">
        <f>IF('Power Loss'!$F$28&gt;3.2,0,(Vin-'Power Loss'!$B$79)*'Power Loss'!$B$81*10^(-3)*('Efficiency Summary'!B46/(Fs*10^3))^2)</f>
        <v>0</v>
      </c>
      <c r="J13" s="13"/>
      <c r="K13" s="104"/>
      <c r="Q13" s="13">
        <v>1.8994E-2</v>
      </c>
      <c r="R13" s="13">
        <v>36.43242974596518</v>
      </c>
      <c r="S13" s="13"/>
      <c r="T13" s="13">
        <v>6.9940000000000002E-3</v>
      </c>
      <c r="U13" s="13">
        <v>25.28838322724739</v>
      </c>
      <c r="V13" s="13"/>
    </row>
    <row r="14" spans="1:22" s="26" customFormat="1" ht="12.9" customHeight="1">
      <c r="A14" s="139">
        <f>Imin+(Imax-Imin)*0.001</f>
        <v>3.9990000000000008E-3</v>
      </c>
      <c r="B14" s="140">
        <f t="shared" ref="B14:B42" si="3">SUM(D14:I14)</f>
        <v>0.34528027539083572</v>
      </c>
      <c r="C14" s="141">
        <f t="shared" si="1"/>
        <v>3.6813242986141774</v>
      </c>
      <c r="D14" s="16">
        <f>F47^2*Ron_u/'Power Loss'!$B$54/1000+Vin*(A14-0.5*E47)*'Power Loss'!$B$52*10^(-9)*B47/2+Vin*(A14+0.5*E47)*'Power Loss'!$B$53*10^(-9)*B47/2+Vin*B47*'Power Loss'!$B$48*10^(-9)*'Power Loss'!$B$54+0.5*'Power Loss'!$B$51*10^(-9)*Vin^2*B47*'Power Loss'!$B$54</f>
        <v>9.8596135064207099E-2</v>
      </c>
      <c r="E14" s="16">
        <f>G47^2*'Power Loss'!$B$63/1000/'Power Loss'!$B$71+'Power Loss'!$B$64*B47*((A14+0.5*E47)*'Power Loss'!$B$69*10^(-9)+(A14-0.5*E47)*'Power Loss'!$B$70*10^(-9))+0.5*'Power Loss'!$B$65*Vin*B47*'Power Loss'!$B$71*10^(-9)+'Power Loss'!$B$68*10^(-9)*'Power Loss'!$B$71*Vin^2*B47/2</f>
        <v>0.16090212395730158</v>
      </c>
      <c r="F14" s="142">
        <f>B47*'Power Loss'!$B$79*'Power Loss'!$B$49*10^(-9)*'Power Loss'!$B$54+B47*'Power Loss'!$B$80*'Power Loss'!$B$66*10^(-9)*'Power Loss'!$B$71+'Power Loss'!$B$80*'Power Loss'!$B$81*0.001</f>
        <v>4.1000000000000002E-2</v>
      </c>
      <c r="G14" s="16">
        <f t="shared" si="2"/>
        <v>4.4568194301550623E-2</v>
      </c>
      <c r="H14" s="16">
        <f>(0.5*E47/SQRT(3))^2*'Power Loss'!$B$33/'Power Loss'!$B$31/1000</f>
        <v>2.138220677764282E-4</v>
      </c>
      <c r="I14" s="13">
        <f>IF('Power Loss'!$F$28&gt;3.2,0,(Vin-'Power Loss'!$B$79)*'Power Loss'!$B$81*10^(-3)*('Efficiency Summary'!B47/(Fs*10^3))^2)</f>
        <v>0</v>
      </c>
      <c r="J14" s="13"/>
      <c r="K14" s="104"/>
      <c r="Q14" s="13">
        <v>2.4992000000000004E-2</v>
      </c>
      <c r="R14" s="13">
        <v>42.859575208823458</v>
      </c>
      <c r="S14" s="13"/>
      <c r="T14" s="13">
        <v>8.992E-3</v>
      </c>
      <c r="U14" s="13">
        <v>30.23819707233412</v>
      </c>
      <c r="V14" s="13"/>
    </row>
    <row r="15" spans="1:22" s="26" customFormat="1" ht="12.9" customHeight="1">
      <c r="A15" s="139">
        <f>Imin+(Imax-Imin)*0.002</f>
        <v>6.9980000000000007E-3</v>
      </c>
      <c r="B15" s="140">
        <f t="shared" si="3"/>
        <v>0.34589003596553347</v>
      </c>
      <c r="C15" s="141">
        <f t="shared" si="1"/>
        <v>6.2586549283901034</v>
      </c>
      <c r="D15" s="16">
        <f>F48^2*Ron_u/'Power Loss'!$B$54/1000+Vin*(A15-0.5*E48)*'Power Loss'!$B$52*10^(-9)*B48/2+Vin*(A15+0.5*E48)*'Power Loss'!$B$53*10^(-9)*B48/2+Vin*B48*'Power Loss'!$B$48*10^(-9)*'Power Loss'!$B$54+0.5*'Power Loss'!$B$51*10^(-9)*Vin^2*B48*'Power Loss'!$B$54</f>
        <v>9.9172620932069827E-2</v>
      </c>
      <c r="E15" s="16">
        <f>G48^2*'Power Loss'!$B$63/1000/'Power Loss'!$B$71+'Power Loss'!$B$64*B48*((A15+0.5*E48)*'Power Loss'!$B$69*10^(-9)+(A15-0.5*E48)*'Power Loss'!$B$70*10^(-9))+0.5*'Power Loss'!$B$65*Vin*B48*'Power Loss'!$B$71*10^(-9)+'Power Loss'!$B$68*10^(-9)*'Power Loss'!$B$71*Vin^2*B48/2</f>
        <v>0.16092456660972901</v>
      </c>
      <c r="F15" s="142">
        <f>B48*'Power Loss'!$B$79*'Power Loss'!$B$49*10^(-9)*'Power Loss'!$B$54+B48*'Power Loss'!$B$80*'Power Loss'!$B$66*10^(-9)*'Power Loss'!$B$71+'Power Loss'!$B$80*'Power Loss'!$B$81*0.001</f>
        <v>4.1000000000000002E-2</v>
      </c>
      <c r="G15" s="16">
        <f t="shared" si="2"/>
        <v>4.4578982866857103E-2</v>
      </c>
      <c r="H15" s="16">
        <f>(0.5*E48/SQRT(3))^2*'Power Loss'!$B$33/'Power Loss'!$B$31/1000</f>
        <v>2.1386555687751745E-4</v>
      </c>
      <c r="I15" s="13">
        <f>IF('Power Loss'!$F$28&gt;3.2,0,(Vin-'Power Loss'!$B$79)*'Power Loss'!$B$81*10^(-3)*('Efficiency Summary'!B48/(Fs*10^3))^2)</f>
        <v>0</v>
      </c>
      <c r="J15" s="13"/>
      <c r="K15" s="104"/>
      <c r="Q15" s="13">
        <v>3.0990000000000004E-2</v>
      </c>
      <c r="R15" s="13">
        <v>48.053169634406004</v>
      </c>
      <c r="S15" s="13"/>
      <c r="T15" s="13">
        <v>1.099E-2</v>
      </c>
      <c r="U15" s="13">
        <v>34.539638971836339</v>
      </c>
      <c r="V15" s="13"/>
    </row>
    <row r="16" spans="1:22" s="26" customFormat="1" ht="12.9" customHeight="1">
      <c r="A16" s="139">
        <f>Imin+(Imax-Imin)*0.004</f>
        <v>1.2996000000000001E-2</v>
      </c>
      <c r="B16" s="140">
        <f t="shared" si="3"/>
        <v>0.34711560088290389</v>
      </c>
      <c r="C16" s="141">
        <f t="shared" si="1"/>
        <v>10.996547688658085</v>
      </c>
      <c r="D16" s="16">
        <f>F49^2*Ron_u/'Power Loss'!$B$54/1000+Vin*(A16-0.5*E49)*'Power Loss'!$B$52*10^(-9)*B49/2+Vin*(A16+0.5*E49)*'Power Loss'!$B$53*10^(-9)*B49/2+Vin*B49*'Power Loss'!$B$48*10^(-9)*'Power Loss'!$B$54+0.5*'Power Loss'!$B$51*10^(-9)*Vin^2*B49*'Power Loss'!$B$54</f>
        <v>0.10032607155882518</v>
      </c>
      <c r="E16" s="16">
        <f>G49^2*'Power Loss'!$B$63/1000/'Power Loss'!$B$71+'Power Loss'!$B$64*B49*((A16+0.5*E49)*'Power Loss'!$B$69*10^(-9)+(A16-0.5*E49)*'Power Loss'!$B$70*10^(-9))+0.5*'Power Loss'!$B$65*Vin*B49*'Power Loss'!$B$71*10^(-9)+'Power Loss'!$B$68*10^(-9)*'Power Loss'!$B$71*Vin^2*B49/2</f>
        <v>0.16097339417543458</v>
      </c>
      <c r="F16" s="142">
        <f>B49*'Power Loss'!$B$79*'Power Loss'!$B$49*10^(-9)*'Power Loss'!$B$54+B49*'Power Loss'!$B$80*'Power Loss'!$B$66*10^(-9)*'Power Loss'!$B$71+'Power Loss'!$B$80*'Power Loss'!$B$81*0.001</f>
        <v>4.1000000000000002E-2</v>
      </c>
      <c r="G16" s="16">
        <f t="shared" si="2"/>
        <v>4.4602182599474884E-2</v>
      </c>
      <c r="H16" s="16">
        <f>(0.5*E49/SQRT(3))^2*'Power Loss'!$B$33/'Power Loss'!$B$31/1000</f>
        <v>2.1395254916920374E-4</v>
      </c>
      <c r="I16" s="13">
        <f>IF('Power Loss'!$F$28&gt;3.2,0,(Vin-'Power Loss'!$B$79)*'Power Loss'!$B$81*10^(-3)*('Efficiency Summary'!B49/(Fs*10^3))^2)</f>
        <v>0</v>
      </c>
      <c r="J16" s="13"/>
      <c r="K16" s="104"/>
      <c r="Q16" s="13">
        <v>6.0980000000000006E-2</v>
      </c>
      <c r="R16" s="13">
        <v>63.894636019130388</v>
      </c>
      <c r="S16" s="13"/>
      <c r="T16" s="13">
        <v>2.0980000000000002E-2</v>
      </c>
      <c r="U16" s="13">
        <v>49.667632884161335</v>
      </c>
      <c r="V16" s="13"/>
    </row>
    <row r="17" spans="1:22" s="26" customFormat="1" ht="12.9" customHeight="1">
      <c r="A17" s="139">
        <f>Imin+(Imax-Imin)*0.006</f>
        <v>1.8994E-2</v>
      </c>
      <c r="B17" s="140">
        <f t="shared" si="3"/>
        <v>0.34834922428488591</v>
      </c>
      <c r="C17" s="141">
        <f t="shared" si="1"/>
        <v>15.249565188441627</v>
      </c>
      <c r="D17" s="16">
        <f>F50^2*Ron_u/'Power Loss'!$B$54/1000+Vin*(A17-0.5*E50)*'Power Loss'!$B$52*10^(-9)*B50/2+Vin*(A17+0.5*E50)*'Power Loss'!$B$53*10^(-9)*B50/2+Vin*B50*'Power Loss'!$B$48*10^(-9)*'Power Loss'!$B$54+0.5*'Power Loss'!$B$51*10^(-9)*Vin^2*B50*'Power Loss'!$B$54</f>
        <v>0.10148016103129776</v>
      </c>
      <c r="E17" s="16">
        <f>G50^2*'Power Loss'!$B$63/1000/'Power Loss'!$B$71+'Power Loss'!$B$64*B50*((A17+0.5*E50)*'Power Loss'!$B$69*10^(-9)+(A17-0.5*E50)*'Power Loss'!$B$70*10^(-9))+0.5*'Power Loss'!$B$65*Vin*B50*'Power Loss'!$B$71*10^(-9)+'Power Loss'!$B$68*10^(-9)*'Power Loss'!$B$71*Vin^2*B50/2</f>
        <v>0.1610274778916127</v>
      </c>
      <c r="F17" s="142">
        <f>B50*'Power Loss'!$B$79*'Power Loss'!$B$49*10^(-9)*'Power Loss'!$B$54+B50*'Power Loss'!$B$80*'Power Loss'!$B$66*10^(-9)*'Power Loss'!$B$71+'Power Loss'!$B$80*'Power Loss'!$B$81*0.001</f>
        <v>4.1000000000000002E-2</v>
      </c>
      <c r="G17" s="16">
        <f t="shared" si="2"/>
        <v>4.4627545801728029E-2</v>
      </c>
      <c r="H17" s="16">
        <f>(0.5*E50/SQRT(3))^2*'Power Loss'!$B$33/'Power Loss'!$B$31/1000</f>
        <v>2.1403956024747573E-4</v>
      </c>
      <c r="I17" s="13">
        <f>IF('Power Loss'!$F$28&gt;3.2,0,(Vin-'Power Loss'!$B$79)*'Power Loss'!$B$81*10^(-3)*('Efficiency Summary'!B50/(Fs*10^3))^2)</f>
        <v>0</v>
      </c>
      <c r="J17" s="13"/>
      <c r="K17" s="104"/>
      <c r="Q17" s="13">
        <v>0.12096000000000001</v>
      </c>
      <c r="R17" s="13">
        <v>76.759616305050443</v>
      </c>
      <c r="S17" s="13"/>
      <c r="T17" s="13">
        <v>4.0960000000000003E-2</v>
      </c>
      <c r="U17" s="13">
        <v>64.843325195060402</v>
      </c>
      <c r="V17" s="13"/>
    </row>
    <row r="18" spans="1:22" s="26" customFormat="1" ht="12.9" customHeight="1">
      <c r="A18" s="139">
        <f>Imin+(Imax-Imin)*0.008</f>
        <v>2.4992000000000004E-2</v>
      </c>
      <c r="B18" s="140">
        <f t="shared" si="3"/>
        <v>0.3495909063242576</v>
      </c>
      <c r="C18" s="141">
        <f t="shared" si="1"/>
        <v>19.088260848278257</v>
      </c>
      <c r="D18" s="16">
        <f>F51^2*Ron_u/'Power Loss'!$B$54/1000+Vin*(A18-0.5*E51)*'Power Loss'!$B$52*10^(-9)*B51/2+Vin*(A18+0.5*E51)*'Power Loss'!$B$53*10^(-9)*B51/2+Vin*B51*'Power Loss'!$B$48*10^(-9)*'Power Loss'!$B$54+0.5*'Power Loss'!$B$51*10^(-9)*Vin^2*B51*'Power Loss'!$B$54</f>
        <v>0.10263488973870931</v>
      </c>
      <c r="E18" s="16">
        <f>G51^2*'Power Loss'!$B$63/1000/'Power Loss'!$B$71+'Power Loss'!$B$64*B51*((A18+0.5*E51)*'Power Loss'!$B$69*10^(-9)+(A18-0.5*E51)*'Power Loss'!$B$70*10^(-9))+0.5*'Power Loss'!$B$65*Vin*B51*'Power Loss'!$B$71*10^(-9)+'Power Loss'!$B$68*10^(-9)*'Power Loss'!$B$71*Vin^2*B51/2</f>
        <v>0.16108681752146412</v>
      </c>
      <c r="F18" s="142">
        <f>B51*'Power Loss'!$B$79*'Power Loss'!$B$49*10^(-9)*'Power Loss'!$B$54+B51*'Power Loss'!$B$80*'Power Loss'!$B$66*10^(-9)*'Power Loss'!$B$71+'Power Loss'!$B$80*'Power Loss'!$B$81*0.001</f>
        <v>4.1000000000000002E-2</v>
      </c>
      <c r="G18" s="16">
        <f t="shared" si="2"/>
        <v>4.4655072473971172E-2</v>
      </c>
      <c r="H18" s="16">
        <f>(0.5*E51/SQRT(3))^2*'Power Loss'!$B$33/'Power Loss'!$B$31/1000</f>
        <v>2.1412659011302315E-4</v>
      </c>
      <c r="I18" s="13">
        <f>IF('Power Loss'!$F$28&gt;3.2,0,(Vin-'Power Loss'!$B$79)*'Power Loss'!$B$81*10^(-3)*('Efficiency Summary'!B51/(Fs*10^3))^2)</f>
        <v>0</v>
      </c>
      <c r="J18" s="13"/>
      <c r="K18" s="104"/>
      <c r="Q18" s="13">
        <v>0.18093999999999999</v>
      </c>
      <c r="R18" s="13">
        <v>82.217702958768356</v>
      </c>
      <c r="S18" s="13"/>
      <c r="T18" s="13">
        <v>6.0940000000000001E-2</v>
      </c>
      <c r="U18" s="13">
        <v>72.365251433408559</v>
      </c>
      <c r="V18" s="13"/>
    </row>
    <row r="19" spans="1:22" s="26" customFormat="1" ht="12.9" customHeight="1">
      <c r="A19" s="139">
        <f>Imin+(Imax-Imin)*0.01</f>
        <v>3.0990000000000004E-2</v>
      </c>
      <c r="B19" s="140">
        <f t="shared" si="3"/>
        <v>0.35084064715380059</v>
      </c>
      <c r="C19" s="141">
        <f t="shared" si="1"/>
        <v>22.570133309907924</v>
      </c>
      <c r="D19" s="16">
        <f>F52^2*Ron_u/'Power Loss'!$B$54/1000+Vin*(A19-0.5*E52)*'Power Loss'!$B$52*10^(-9)*B52/2+Vin*(A19+0.5*E52)*'Power Loss'!$B$53*10^(-9)*B52/2+Vin*B52*'Power Loss'!$B$48*10^(-9)*'Power Loss'!$B$54+0.5*'Power Loss'!$B$51*10^(-9)*Vin^2*B52*'Power Loss'!$B$54</f>
        <v>0.10379025807029131</v>
      </c>
      <c r="E19" s="16">
        <f>G52^2*'Power Loss'!$B$63/1000/'Power Loss'!$B$71+'Power Loss'!$B$64*B52*((A19+0.5*E52)*'Power Loss'!$B$69*10^(-9)+(A19-0.5*E52)*'Power Loss'!$B$70*10^(-9))+0.5*'Power Loss'!$B$65*Vin*B52*'Power Loss'!$B$71*10^(-9)+'Power Loss'!$B$68*10^(-9)*'Power Loss'!$B$71*Vin^2*B52/2</f>
        <v>0.16115141282818365</v>
      </c>
      <c r="F19" s="142">
        <f>B52*'Power Loss'!$B$79*'Power Loss'!$B$49*10^(-9)*'Power Loss'!$B$54+B52*'Power Loss'!$B$80*'Power Loss'!$B$66*10^(-9)*'Power Loss'!$B$71+'Power Loss'!$B$80*'Power Loss'!$B$81*0.001</f>
        <v>4.1000000000000002E-2</v>
      </c>
      <c r="G19" s="16">
        <f t="shared" si="2"/>
        <v>4.4684762616559071E-2</v>
      </c>
      <c r="H19" s="16">
        <f>(0.5*E52/SQRT(3))^2*'Power Loss'!$B$33/'Power Loss'!$B$31/1000</f>
        <v>2.1421363876653645E-4</v>
      </c>
      <c r="I19" s="13">
        <f>IF('Power Loss'!$F$28&gt;3.2,0,(Vin-'Power Loss'!$B$79)*'Power Loss'!$B$81*10^(-3)*('Efficiency Summary'!B52/(Fs*10^3))^2)</f>
        <v>0</v>
      </c>
      <c r="J19" s="13"/>
      <c r="K19" s="104"/>
      <c r="Q19" s="13">
        <v>0.24092000000000002</v>
      </c>
      <c r="R19" s="13">
        <v>85.151377709540171</v>
      </c>
      <c r="S19" s="13"/>
      <c r="T19" s="13">
        <v>8.0920000000000006E-2</v>
      </c>
      <c r="U19" s="13">
        <v>76.786402846852198</v>
      </c>
      <c r="V19" s="13"/>
    </row>
    <row r="20" spans="1:22" s="26" customFormat="1" ht="12.9" customHeight="1">
      <c r="A20" s="139">
        <f>Imin+(Imax-Imin)*0.02</f>
        <v>6.0980000000000006E-2</v>
      </c>
      <c r="B20" s="140">
        <f t="shared" si="3"/>
        <v>0.35721023850171291</v>
      </c>
      <c r="C20" s="141">
        <f t="shared" si="1"/>
        <v>36.034752644221747</v>
      </c>
      <c r="D20" s="16">
        <f>F53^2*Ron_u/'Power Loss'!$B$54/1000+Vin*(A20-0.5*E53)*'Power Loss'!$B$52*10^(-9)*B53/2+Vin*(A20+0.5*E53)*'Power Loss'!$B$53*10^(-9)*B53/2+Vin*B53*'Power Loss'!$B$48*10^(-9)*'Power Loss'!$B$54+0.5*'Power Loss'!$B$51*10^(-9)*Vin^2*B53*'Power Loss'!$B$54</f>
        <v>0.10957670771454839</v>
      </c>
      <c r="E20" s="16">
        <f>G53^2*'Power Loss'!$B$63/1000/'Power Loss'!$B$71+'Power Loss'!$B$64*B53*((A20+0.5*E53)*'Power Loss'!$B$69*10^(-9)+(A20-0.5*E53)*'Power Loss'!$B$70*10^(-9))+0.5*'Power Loss'!$B$65*Vin*B53*'Power Loss'!$B$71*10^(-9)+'Power Loss'!$B$68*10^(-9)*'Power Loss'!$B$71*Vin^2*B53/2</f>
        <v>0.16155321622620228</v>
      </c>
      <c r="F20" s="142">
        <f>B53*'Power Loss'!$B$79*'Power Loss'!$B$49*10^(-9)*'Power Loss'!$B$54+B53*'Power Loss'!$B$80*'Power Loss'!$B$66*10^(-9)*'Power Loss'!$B$71+'Power Loss'!$B$80*'Power Loss'!$B$81*0.001</f>
        <v>4.1000000000000002E-2</v>
      </c>
      <c r="G20" s="16">
        <f t="shared" si="2"/>
        <v>4.4865665397084503E-2</v>
      </c>
      <c r="H20" s="16">
        <f>(0.5*E53/SQRT(3))^2*'Power Loss'!$B$33/'Power Loss'!$B$31/1000</f>
        <v>2.1464916387774853E-4</v>
      </c>
      <c r="I20" s="13">
        <f>IF('Power Loss'!$F$28&gt;3.2,0,(Vin-'Power Loss'!$B$79)*'Power Loss'!$B$81*10^(-3)*('Efficiency Summary'!B53/(Fs*10^3))^2)</f>
        <v>0</v>
      </c>
      <c r="J20" s="13"/>
      <c r="K20" s="104"/>
      <c r="Q20" s="13">
        <v>0.30090000000000006</v>
      </c>
      <c r="R20" s="13">
        <v>86.920997471014886</v>
      </c>
      <c r="S20" s="13"/>
      <c r="T20" s="13">
        <v>0.1009</v>
      </c>
      <c r="U20" s="13">
        <v>79.640392006145561</v>
      </c>
      <c r="V20" s="13"/>
    </row>
    <row r="21" spans="1:22" s="26" customFormat="1" ht="12.9" customHeight="1">
      <c r="A21" s="139">
        <f>Imin+(Imax-Imin)*0.04</f>
        <v>0.12096000000000001</v>
      </c>
      <c r="B21" s="140">
        <f t="shared" si="3"/>
        <v>0.37055391832080709</v>
      </c>
      <c r="C21" s="141">
        <f t="shared" si="1"/>
        <v>51.858728522478373</v>
      </c>
      <c r="D21" s="16">
        <f>F54^2*Ron_u/'Power Loss'!$B$54/1000+Vin*(A21-0.5*E54)*'Power Loss'!$B$52*10^(-9)*B54/2+Vin*(A21+0.5*E54)*'Power Loss'!$B$53*10^(-9)*B54/2+Vin*B54*'Power Loss'!$B$48*10^(-9)*'Power Loss'!$B$54+0.5*'Power Loss'!$B$51*10^(-9)*Vin^2*B54*'Power Loss'!$B$54</f>
        <v>0.12119780265195718</v>
      </c>
      <c r="E21" s="16">
        <f>G54^2*'Power Loss'!$B$63/1000/'Power Loss'!$B$71+'Power Loss'!$B$64*B54*((A21+0.5*E54)*'Power Loss'!$B$69*10^(-9)+(A21-0.5*E54)*'Power Loss'!$B$70*10^(-9))+0.5*'Power Loss'!$B$65*Vin*B54*'Power Loss'!$B$71*10^(-9)+'Power Loss'!$B$68*10^(-9)*'Power Loss'!$B$71*Vin^2*B54/2</f>
        <v>0.16275086260732069</v>
      </c>
      <c r="F21" s="142">
        <f>B54*'Power Loss'!$B$79*'Power Loss'!$B$49*10^(-9)*'Power Loss'!$B$54+B54*'Power Loss'!$B$80*'Power Loss'!$B$66*10^(-9)*'Power Loss'!$B$71+'Power Loss'!$B$80*'Power Loss'!$B$81*0.001</f>
        <v>4.1000000000000002E-2</v>
      </c>
      <c r="G21" s="16">
        <f t="shared" si="2"/>
        <v>4.5389731437934754E-2</v>
      </c>
      <c r="H21" s="16">
        <f>(0.5*E54/SQRT(3))^2*'Power Loss'!$B$33/'Power Loss'!$B$31/1000</f>
        <v>2.1552162359453179E-4</v>
      </c>
      <c r="I21" s="13">
        <f>IF('Power Loss'!$F$28&gt;3.2,0,(Vin-'Power Loss'!$B$79)*'Power Loss'!$B$81*10^(-3)*('Efficiency Summary'!B54/(Fs*10^3))^2)</f>
        <v>0</v>
      </c>
      <c r="J21" s="13"/>
      <c r="K21" s="104"/>
      <c r="Q21" s="13">
        <v>0.45084999999999997</v>
      </c>
      <c r="R21" s="13">
        <v>89.071060020990473</v>
      </c>
      <c r="S21" s="13"/>
      <c r="T21" s="13">
        <v>0.15084999999999998</v>
      </c>
      <c r="U21" s="13">
        <v>83.487069865139361</v>
      </c>
      <c r="V21" s="13"/>
    </row>
    <row r="22" spans="1:22" s="26" customFormat="1" ht="12.9" customHeight="1">
      <c r="A22" s="139">
        <f>Imin+(Imax-Imin)*0.06</f>
        <v>0.18093999999999999</v>
      </c>
      <c r="B22" s="140">
        <f t="shared" si="3"/>
        <v>0.38470372166316102</v>
      </c>
      <c r="C22" s="141">
        <f t="shared" si="1"/>
        <v>60.816716263225686</v>
      </c>
      <c r="D22" s="16">
        <f>F55^2*Ron_u/'Power Loss'!$B$54/1000+Vin*(A22-0.5*E55)*'Power Loss'!$B$52*10^(-9)*B55/2+Vin*(A22+0.5*E55)*'Power Loss'!$B$53*10^(-9)*B55/2+Vin*B55*'Power Loss'!$B$48*10^(-9)*'Power Loss'!$B$54+0.5*'Power Loss'!$B$51*10^(-9)*Vin^2*B55*'Power Loss'!$B$54</f>
        <v>0.13288348291853147</v>
      </c>
      <c r="E22" s="16">
        <f>G55^2*'Power Loss'!$B$63/1000/'Power Loss'!$B$71+'Power Loss'!$B$64*B55*((A22+0.5*E55)*'Power Loss'!$B$69*10^(-9)+(A22-0.5*E55)*'Power Loss'!$B$70*10^(-9))+0.5*'Power Loss'!$B$65*Vin*B55*'Power Loss'!$B$71*10^(-9)+'Power Loss'!$B$68*10^(-9)*'Power Loss'!$B$71*Vin^2*B55/2</f>
        <v>0.16447369770070278</v>
      </c>
      <c r="F22" s="142">
        <f>B55*'Power Loss'!$B$79*'Power Loss'!$B$49*10^(-9)*'Power Loss'!$B$54+B55*'Power Loss'!$B$80*'Power Loss'!$B$66*10^(-9)*'Power Loss'!$B$71+'Power Loss'!$B$80*'Power Loss'!$B$81*0.001</f>
        <v>4.1000000000000002E-2</v>
      </c>
      <c r="G22" s="16">
        <f t="shared" si="2"/>
        <v>4.613014508071428E-2</v>
      </c>
      <c r="H22" s="16">
        <f>(0.5*E55/SQRT(3))^2*'Power Loss'!$B$33/'Power Loss'!$B$31/1000</f>
        <v>2.1639596321254488E-4</v>
      </c>
      <c r="I22" s="13">
        <f>IF('Power Loss'!$F$28&gt;3.2,0,(Vin-'Power Loss'!$B$79)*'Power Loss'!$B$81*10^(-3)*('Efficiency Summary'!B55/(Fs*10^3))^2)</f>
        <v>0</v>
      </c>
      <c r="J22" s="13"/>
      <c r="K22" s="104"/>
      <c r="Q22" s="13">
        <v>0.60080000000000011</v>
      </c>
      <c r="R22" s="13">
        <v>89.76812666671772</v>
      </c>
      <c r="S22" s="13"/>
      <c r="T22" s="13">
        <v>0.20080000000000001</v>
      </c>
      <c r="U22" s="13">
        <v>85.17833662131477</v>
      </c>
      <c r="V22" s="13"/>
    </row>
    <row r="23" spans="1:22" s="26" customFormat="1" ht="12.9" customHeight="1">
      <c r="A23" s="139">
        <f>Imin+(Imax-Imin)*0.08</f>
        <v>0.24092000000000002</v>
      </c>
      <c r="B23" s="140">
        <f t="shared" si="3"/>
        <v>0.39965980139308377</v>
      </c>
      <c r="C23" s="141">
        <f t="shared" si="1"/>
        <v>66.547149414348212</v>
      </c>
      <c r="D23" s="16">
        <f>F56^2*Ron_u/'Power Loss'!$B$54/1000+Vin*(A23-0.5*E56)*'Power Loss'!$B$52*10^(-9)*B56/2+Vin*(A23+0.5*E56)*'Power Loss'!$B$53*10^(-9)*B56/2+Vin*B56*'Power Loss'!$B$48*10^(-9)*'Power Loss'!$B$54+0.5*'Power Loss'!$B$51*10^(-9)*Vin^2*B56*'Power Loss'!$B$54</f>
        <v>0.14463413795703389</v>
      </c>
      <c r="E23" s="16">
        <f>G56^2*'Power Loss'!$B$63/1000/'Power Loss'!$B$71+'Power Loss'!$B$64*B56*((A23+0.5*E56)*'Power Loss'!$B$69*10^(-9)+(A23-0.5*E56)*'Power Loss'!$B$70*10^(-9))+0.5*'Power Loss'!$B$65*Vin*B56*'Power Loss'!$B$71*10^(-9)+'Power Loss'!$B$68*10^(-9)*'Power Loss'!$B$71*Vin^2*B56/2</f>
        <v>0.16672148457262012</v>
      </c>
      <c r="F23" s="142">
        <f>B56*'Power Loss'!$B$79*'Power Loss'!$B$49*10^(-9)*'Power Loss'!$B$54+B56*'Power Loss'!$B$80*'Power Loss'!$B$66*10^(-9)*'Power Loss'!$B$71+'Power Loss'!$B$80*'Power Loss'!$B$81*0.001</f>
        <v>4.1000000000000002E-2</v>
      </c>
      <c r="G23" s="16">
        <f t="shared" si="2"/>
        <v>4.7086906680007312E-2</v>
      </c>
      <c r="H23" s="16">
        <f>(0.5*E56/SQRT(3))^2*'Power Loss'!$B$33/'Power Loss'!$B$31/1000</f>
        <v>2.1727218342251558E-4</v>
      </c>
      <c r="I23" s="13">
        <f>IF('Power Loss'!$F$28&gt;3.2,0,(Vin-'Power Loss'!$B$79)*'Power Loss'!$B$81*10^(-3)*('Efficiency Summary'!B56/(Fs*10^3))^2)</f>
        <v>0</v>
      </c>
      <c r="J23" s="13"/>
      <c r="K23" s="104"/>
      <c r="Q23" s="13">
        <v>0.75075000000000003</v>
      </c>
      <c r="R23" s="13">
        <v>90.677075598418028</v>
      </c>
      <c r="S23" s="13"/>
      <c r="T23" s="13">
        <v>0.25074999999999997</v>
      </c>
      <c r="U23" s="13">
        <v>87.110025779626227</v>
      </c>
      <c r="V23" s="13"/>
    </row>
    <row r="24" spans="1:22" s="26" customFormat="1" ht="12.9" customHeight="1">
      <c r="A24" s="139">
        <f>Imin+(Imax-Imin)*0.1</f>
        <v>0.30090000000000006</v>
      </c>
      <c r="B24" s="140">
        <f t="shared" si="3"/>
        <v>0.41542231041332867</v>
      </c>
      <c r="C24" s="141">
        <f t="shared" si="1"/>
        <v>70.50379305951958</v>
      </c>
      <c r="D24" s="16">
        <f>F57^2*Ron_u/'Power Loss'!$B$54/1000+Vin*(A24-0.5*E57)*'Power Loss'!$B$52*10^(-9)*B57/2+Vin*(A24+0.5*E57)*'Power Loss'!$B$53*10^(-9)*B57/2+Vin*B57*'Power Loss'!$B$48*10^(-9)*'Power Loss'!$B$54+0.5*'Power Loss'!$B$51*10^(-9)*Vin^2*B57*'Power Loss'!$B$54</f>
        <v>0.15645015730853556</v>
      </c>
      <c r="E24" s="16">
        <f>G57^2*'Power Loss'!$B$63/1000/'Power Loss'!$B$71+'Power Loss'!$B$64*B57*((A24+0.5*E57)*'Power Loss'!$B$69*10^(-9)+(A24-0.5*E57)*'Power Loss'!$B$70*10^(-9))+0.5*'Power Loss'!$B$65*Vin*B57*'Power Loss'!$B$71*10^(-9)+'Power Loss'!$B$68*10^(-9)*'Power Loss'!$B$71*Vin^2*B57/2</f>
        <v>0.16949398622953865</v>
      </c>
      <c r="F24" s="142">
        <f>B57*'Power Loss'!$B$79*'Power Loss'!$B$49*10^(-9)*'Power Loss'!$B$54+B57*'Power Loss'!$B$80*'Power Loss'!$B$66*10^(-9)*'Power Loss'!$B$71+'Power Loss'!$B$80*'Power Loss'!$B$81*0.001</f>
        <v>4.1000000000000002E-2</v>
      </c>
      <c r="G24" s="16">
        <f t="shared" si="2"/>
        <v>4.8260016590339024E-2</v>
      </c>
      <c r="H24" s="16">
        <f>(0.5*E57/SQRT(3))^2*'Power Loss'!$B$33/'Power Loss'!$B$31/1000</f>
        <v>2.181502849154303E-4</v>
      </c>
      <c r="I24" s="13">
        <f>IF('Power Loss'!$F$28&gt;3.2,0,(Vin-'Power Loss'!$B$79)*'Power Loss'!$B$81*10^(-3)*('Efficiency Summary'!B57/(Fs*10^3))^2)</f>
        <v>0</v>
      </c>
      <c r="J24" s="13"/>
      <c r="K24" s="104"/>
      <c r="Q24" s="13">
        <v>0.90069999999999995</v>
      </c>
      <c r="R24" s="13">
        <v>91.17882556494402</v>
      </c>
      <c r="S24" s="13"/>
      <c r="T24" s="13">
        <v>0.30069999999999997</v>
      </c>
      <c r="U24" s="13">
        <v>88.383784061401997</v>
      </c>
      <c r="V24" s="13"/>
    </row>
    <row r="25" spans="1:22" s="26" customFormat="1" ht="12.9" customHeight="1">
      <c r="A25" s="139">
        <f>Imin+(Imax-Imin)*0.15</f>
        <v>0.45084999999999997</v>
      </c>
      <c r="B25" s="140">
        <f t="shared" si="3"/>
        <v>0.45835771488046745</v>
      </c>
      <c r="C25" s="141">
        <f t="shared" si="1"/>
        <v>76.448129882674294</v>
      </c>
      <c r="D25" s="16">
        <f>F58^2*Ron_u/'Power Loss'!$B$54/1000+Vin*(A25-0.5*E58)*'Power Loss'!$B$52*10^(-9)*B58/2+Vin*(A25+0.5*E58)*'Power Loss'!$B$53*10^(-9)*B58/2+Vin*B58*'Power Loss'!$B$48*10^(-9)*'Power Loss'!$B$54+0.5*'Power Loss'!$B$51*10^(-9)*Vin^2*B58*'Power Loss'!$B$54</f>
        <v>0.18627873180738483</v>
      </c>
      <c r="E25" s="16">
        <f>G58^2*'Power Loss'!$B$63/1000/'Power Loss'!$B$71+'Power Loss'!$B$64*B58*((A25+0.5*E58)*'Power Loss'!$B$69*10^(-9)+(A25-0.5*E58)*'Power Loss'!$B$70*10^(-9))+0.5*'Power Loss'!$B$65*Vin*B58*'Power Loss'!$B$71*10^(-9)+'Power Loss'!$B$68*10^(-9)*'Power Loss'!$B$71*Vin^2*B58/2</f>
        <v>0.17871931174627392</v>
      </c>
      <c r="F25" s="142">
        <f>B58*'Power Loss'!$B$79*'Power Loss'!$B$49*10^(-9)*'Power Loss'!$B$54+B58*'Power Loss'!$B$80*'Power Loss'!$B$66*10^(-9)*'Power Loss'!$B$71+'Power Loss'!$B$80*'Power Loss'!$B$81*0.001</f>
        <v>4.1000000000000002E-2</v>
      </c>
      <c r="G25" s="16">
        <f t="shared" si="2"/>
        <v>5.2139317553011232E-2</v>
      </c>
      <c r="H25" s="16">
        <f>(0.5*E58/SQRT(3))^2*'Power Loss'!$B$33/'Power Loss'!$B$31/1000</f>
        <v>2.2035377379753224E-4</v>
      </c>
      <c r="I25" s="13">
        <f>IF('Power Loss'!$F$28&gt;3.2,0,(Vin-'Power Loss'!$B$79)*'Power Loss'!$B$81*10^(-3)*('Efficiency Summary'!B58/(Fs*10^3))^2)</f>
        <v>0</v>
      </c>
      <c r="J25" s="13"/>
      <c r="K25" s="104"/>
      <c r="Q25" s="13">
        <v>1.0506499999999999</v>
      </c>
      <c r="R25" s="13">
        <v>91.441568601261906</v>
      </c>
      <c r="S25" s="13"/>
      <c r="T25" s="13">
        <v>0.35064999999999996</v>
      </c>
      <c r="U25" s="13">
        <v>89.260191644453087</v>
      </c>
      <c r="V25" s="13"/>
    </row>
    <row r="26" spans="1:22" s="26" customFormat="1" ht="12.9" customHeight="1">
      <c r="A26" s="139">
        <f>Imin+(Imax-Imin)*0.2</f>
        <v>0.60080000000000011</v>
      </c>
      <c r="B26" s="140">
        <f t="shared" si="3"/>
        <v>0.50633664915846077</v>
      </c>
      <c r="C26" s="141">
        <f t="shared" si="1"/>
        <v>79.656834091647411</v>
      </c>
      <c r="D26" s="16">
        <f>F59^2*Ron_u/'Power Loss'!$B$54/1000+Vin*(A26-0.5*E59)*'Power Loss'!$B$52*10^(-9)*B59/2+Vin*(A26+0.5*E59)*'Power Loss'!$B$53*10^(-9)*B59/2+Vin*B59*'Power Loss'!$B$48*10^(-9)*'Power Loss'!$B$54+0.5*'Power Loss'!$B$51*10^(-9)*Vin^2*B59*'Power Loss'!$B$54</f>
        <v>0.21652435958402483</v>
      </c>
      <c r="E26" s="16">
        <f>G59^2*'Power Loss'!$B$63/1000/'Power Loss'!$B$71+'Power Loss'!$B$64*B59*((A26+0.5*E59)*'Power Loss'!$B$69*10^(-9)+(A26-0.5*E59)*'Power Loss'!$B$70*10^(-9))+0.5*'Power Loss'!$B$65*Vin*B59*'Power Loss'!$B$71*10^(-9)+'Power Loss'!$B$68*10^(-9)*'Power Loss'!$B$71*Vin^2*B59/2</f>
        <v>0.19121891732668281</v>
      </c>
      <c r="F26" s="142">
        <f>B59*'Power Loss'!$B$79*'Power Loss'!$B$49*10^(-9)*'Power Loss'!$B$54+B59*'Power Loss'!$B$80*'Power Loss'!$B$66*10^(-9)*'Power Loss'!$B$71+'Power Loss'!$B$80*'Power Loss'!$B$81*0.001</f>
        <v>4.1000000000000002E-2</v>
      </c>
      <c r="G26" s="16">
        <f t="shared" si="2"/>
        <v>5.7370803211926308E-2</v>
      </c>
      <c r="H26" s="16">
        <f>(0.5*E59/SQRT(3))^2*'Power Loss'!$B$33/'Power Loss'!$B$31/1000</f>
        <v>2.2256903582682007E-4</v>
      </c>
      <c r="I26" s="13">
        <f>IF('Power Loss'!$F$28&gt;3.2,0,(Vin-'Power Loss'!$B$79)*'Power Loss'!$B$81*10^(-3)*('Efficiency Summary'!B59/(Fs*10^3))^2)</f>
        <v>0</v>
      </c>
      <c r="J26" s="13"/>
      <c r="K26" s="104"/>
      <c r="Q26" s="13">
        <v>1.2006000000000001</v>
      </c>
      <c r="R26" s="13">
        <v>91.552502252977703</v>
      </c>
      <c r="S26" s="13"/>
      <c r="T26" s="13">
        <v>0.40060000000000001</v>
      </c>
      <c r="U26" s="13">
        <v>89.878421707589098</v>
      </c>
      <c r="V26" s="13"/>
    </row>
    <row r="27" spans="1:22" s="26" customFormat="1" ht="12.9" customHeight="1">
      <c r="A27" s="139">
        <f>Imin+(Imax-Imin)*0.25</f>
        <v>0.75075000000000003</v>
      </c>
      <c r="B27" s="140">
        <f t="shared" si="3"/>
        <v>0.5593615055098794</v>
      </c>
      <c r="C27" s="141">
        <f t="shared" si="1"/>
        <v>81.580783012355042</v>
      </c>
      <c r="D27" s="16">
        <f>F60^2*Ron_u/'Power Loss'!$B$54/1000+Vin*(A27-0.5*E60)*'Power Loss'!$B$52*10^(-9)*B60/2+Vin*(A27+0.5*E60)*'Power Loss'!$B$53*10^(-9)*B60/2+Vin*B60*'Power Loss'!$B$48*10^(-9)*'Power Loss'!$B$54+0.5*'Power Loss'!$B$51*10^(-9)*Vin^2*B60*'Power Loss'!$B$54</f>
        <v>0.24719313529033565</v>
      </c>
      <c r="E27" s="16">
        <f>G60^2*'Power Loss'!$B$63/1000/'Power Loss'!$B$71+'Power Loss'!$B$64*B60*((A27+0.5*E60)*'Power Loss'!$B$69*10^(-9)+(A27-0.5*E60)*'Power Loss'!$B$70*10^(-9))+0.5*'Power Loss'!$B$65*Vin*B60*'Power Loss'!$B$71*10^(-9)+'Power Loss'!$B$68*10^(-9)*'Power Loss'!$B$71*Vin^2*B60/2</f>
        <v>0.20698909503582902</v>
      </c>
      <c r="F27" s="142">
        <f>B60*'Power Loss'!$B$79*'Power Loss'!$B$49*10^(-9)*'Power Loss'!$B$54+B60*'Power Loss'!$B$80*'Power Loss'!$B$66*10^(-9)*'Power Loss'!$B$71+'Power Loss'!$B$80*'Power Loss'!$B$81*0.001</f>
        <v>4.1000000000000002E-2</v>
      </c>
      <c r="G27" s="16">
        <f t="shared" si="2"/>
        <v>6.3954479101893474E-2</v>
      </c>
      <c r="H27" s="16">
        <f>(0.5*E60/SQRT(3))^2*'Power Loss'!$B$33/'Power Loss'!$B$31/1000</f>
        <v>2.2479608182121813E-4</v>
      </c>
      <c r="I27" s="13">
        <f>IF('Power Loss'!$F$28&gt;3.2,0,(Vin-'Power Loss'!$B$79)*'Power Loss'!$B$81*10^(-3)*('Efficiency Summary'!B60/(Fs*10^3))^2)</f>
        <v>0</v>
      </c>
      <c r="J27" s="13"/>
      <c r="K27" s="104"/>
      <c r="Q27" s="13">
        <v>1.3505499999999999</v>
      </c>
      <c r="R27" s="13">
        <v>91.561339774088111</v>
      </c>
      <c r="S27" s="13"/>
      <c r="T27" s="13">
        <v>0.45055000000000001</v>
      </c>
      <c r="U27" s="13">
        <v>90.319568707369427</v>
      </c>
      <c r="V27" s="13"/>
    </row>
    <row r="28" spans="1:22" s="26" customFormat="1" ht="12.9" customHeight="1">
      <c r="A28" s="139">
        <f>Imin+(Imax-Imin)*0.3</f>
        <v>0.90069999999999995</v>
      </c>
      <c r="B28" s="140">
        <f t="shared" si="3"/>
        <v>0.6174346777025348</v>
      </c>
      <c r="C28" s="141">
        <f t="shared" si="1"/>
        <v>82.800039191152237</v>
      </c>
      <c r="D28" s="16">
        <f>F61^2*Ron_u/'Power Loss'!$B$54/1000+Vin*(A28-0.5*E61)*'Power Loss'!$B$52*10^(-9)*B61/2+Vin*(A28+0.5*E61)*'Power Loss'!$B$53*10^(-9)*B61/2+Vin*B61*'Power Loss'!$B$48*10^(-9)*'Power Loss'!$B$54+0.5*'Power Loss'!$B$51*10^(-9)*Vin^2*B61*'Power Loss'!$B$54</f>
        <v>0.27829115742686694</v>
      </c>
      <c r="E28" s="16">
        <f>G61^2*'Power Loss'!$B$63/1000/'Power Loss'!$B$71+'Power Loss'!$B$64*B61*((A28+0.5*E61)*'Power Loss'!$B$69*10^(-9)+(A28-0.5*E61)*'Power Loss'!$B$70*10^(-9))+0.5*'Power Loss'!$B$65*Vin*B61*'Power Loss'!$B$71*10^(-9)+'Power Loss'!$B$68*10^(-9)*'Power Loss'!$B$71*Vin^2*B61/2</f>
        <v>0.22602613459745124</v>
      </c>
      <c r="F28" s="142">
        <f>B61*'Power Loss'!$B$79*'Power Loss'!$B$49*10^(-9)*'Power Loss'!$B$54+B61*'Power Loss'!$B$80*'Power Loss'!$B$66*10^(-9)*'Power Loss'!$B$71+'Power Loss'!$B$80*'Power Loss'!$B$81*0.001</f>
        <v>4.1000000000000002E-2</v>
      </c>
      <c r="G28" s="16">
        <f t="shared" si="2"/>
        <v>7.1890350755607749E-2</v>
      </c>
      <c r="H28" s="16">
        <f>(0.5*E61/SQRT(3))^2*'Power Loss'!$B$33/'Power Loss'!$B$31/1000</f>
        <v>2.270349226087911E-4</v>
      </c>
      <c r="I28" s="13">
        <f>IF('Power Loss'!$F$28&gt;3.2,0,(Vin-'Power Loss'!$B$79)*'Power Loss'!$B$81*10^(-3)*('Efficiency Summary'!B61/(Fs*10^3))^2)</f>
        <v>0</v>
      </c>
      <c r="J28" s="13"/>
      <c r="K28" s="104"/>
      <c r="Q28" s="13">
        <v>1.5004999999999999</v>
      </c>
      <c r="R28" s="13">
        <v>91.4984931821392</v>
      </c>
      <c r="S28" s="13"/>
      <c r="T28" s="13">
        <v>0.50049999999999994</v>
      </c>
      <c r="U28" s="13">
        <v>90.634081466814351</v>
      </c>
      <c r="V28" s="13"/>
    </row>
    <row r="29" spans="1:22" s="26" customFormat="1" ht="12.9" customHeight="1">
      <c r="A29" s="139">
        <f>Imin+(Imax-Imin)*0.35</f>
        <v>1.0506499999999999</v>
      </c>
      <c r="B29" s="140">
        <f t="shared" si="3"/>
        <v>0.68055856101073298</v>
      </c>
      <c r="C29" s="141">
        <f t="shared" si="1"/>
        <v>83.591918973956481</v>
      </c>
      <c r="D29" s="16">
        <f>F62^2*Ron_u/'Power Loss'!$B$54/1000+Vin*(A29-0.5*E62)*'Power Loss'!$B$52*10^(-9)*B62/2+Vin*(A29+0.5*E62)*'Power Loss'!$B$53*10^(-9)*B62/2+Vin*B62*'Power Loss'!$B$48*10^(-9)*'Power Loss'!$B$54+0.5*'Power Loss'!$B$51*10^(-9)*Vin^2*B62*'Power Loss'!$B$54</f>
        <v>0.30982452834587604</v>
      </c>
      <c r="E29" s="16">
        <f>G62^2*'Power Loss'!$B$63/1000/'Power Loss'!$B$71+'Power Loss'!$B$64*B62*((A29+0.5*E62)*'Power Loss'!$B$69*10^(-9)+(A29-0.5*E62)*'Power Loss'!$B$70*10^(-9))+0.5*'Power Loss'!$B$65*Vin*B62*'Power Loss'!$B$71*10^(-9)+'Power Loss'!$B$68*10^(-9)*'Power Loss'!$B$71*Vin^2*B62/2</f>
        <v>0.2483263233921148</v>
      </c>
      <c r="F29" s="142">
        <f>B62*'Power Loss'!$B$79*'Power Loss'!$B$49*10^(-9)*'Power Loss'!$B$54+B62*'Power Loss'!$B$80*'Power Loss'!$B$66*10^(-9)*'Power Loss'!$B$71+'Power Loss'!$B$80*'Power Loss'!$B$81*0.001</f>
        <v>4.1000000000000002E-2</v>
      </c>
      <c r="G29" s="16">
        <f t="shared" si="2"/>
        <v>8.1178423703714322E-2</v>
      </c>
      <c r="H29" s="16">
        <f>(0.5*E62/SQRT(3))^2*'Power Loss'!$B$33/'Power Loss'!$B$31/1000</f>
        <v>2.2928556902775417E-4</v>
      </c>
      <c r="I29" s="13">
        <f>IF('Power Loss'!$F$28&gt;3.2,0,(Vin-'Power Loss'!$B$79)*'Power Loss'!$B$81*10^(-3)*('Efficiency Summary'!B62/(Fs*10^3))^2)</f>
        <v>0</v>
      </c>
      <c r="J29" s="13"/>
      <c r="K29" s="104"/>
      <c r="Q29" s="13">
        <v>1.6504500000000002</v>
      </c>
      <c r="R29" s="13">
        <v>91.383608051950162</v>
      </c>
      <c r="S29" s="13"/>
      <c r="T29" s="13">
        <v>0.55044999999999999</v>
      </c>
      <c r="U29" s="13">
        <v>90.854989015423044</v>
      </c>
      <c r="V29" s="13"/>
    </row>
    <row r="30" spans="1:22" s="26" customFormat="1" ht="12.9" customHeight="1">
      <c r="A30" s="139">
        <f>Imin+(Imax-Imin)*0.4</f>
        <v>1.2006000000000001</v>
      </c>
      <c r="B30" s="140">
        <f t="shared" si="3"/>
        <v>0.74873555221653132</v>
      </c>
      <c r="C30" s="141">
        <f t="shared" si="1"/>
        <v>84.105693839564793</v>
      </c>
      <c r="D30" s="16">
        <f>F63^2*Ron_u/'Power Loss'!$B$54/1000+Vin*(A30-0.5*E63)*'Power Loss'!$B$52*10^(-9)*B63/2+Vin*(A30+0.5*E63)*'Power Loss'!$B$53*10^(-9)*B63/2+Vin*B63*'Power Loss'!$B$48*10^(-9)*'Power Loss'!$B$54+0.5*'Power Loss'!$B$51*10^(-9)*Vin^2*B63*'Power Loss'!$B$54</f>
        <v>0.34179935425437058</v>
      </c>
      <c r="E30" s="16">
        <f>G63^2*'Power Loss'!$B$63/1000/'Power Loss'!$B$71+'Power Loss'!$B$64*B63*((A30+0.5*E63)*'Power Loss'!$B$69*10^(-9)+(A30-0.5*E63)*'Power Loss'!$B$70*10^(-9))+0.5*'Power Loss'!$B$65*Vin*B63*'Power Loss'!$B$71*10^(-9)+'Power Loss'!$B$68*10^(-9)*'Power Loss'!$B$71*Vin^2*B63/2</f>
        <v>0.27388594645536113</v>
      </c>
      <c r="F30" s="142">
        <f>B63*'Power Loss'!$B$79*'Power Loss'!$B$49*10^(-9)*'Power Loss'!$B$54+B63*'Power Loss'!$B$80*'Power Loss'!$B$66*10^(-9)*'Power Loss'!$B$71+'Power Loss'!$B$80*'Power Loss'!$B$81*0.001</f>
        <v>4.1000000000000002E-2</v>
      </c>
      <c r="G30" s="16">
        <f t="shared" si="2"/>
        <v>9.1818703474873101E-2</v>
      </c>
      <c r="H30" s="16">
        <f>(0.5*E63/SQRT(3))^2*'Power Loss'!$B$33/'Power Loss'!$B$31/1000</f>
        <v>2.3154803192648458E-4</v>
      </c>
      <c r="I30" s="13">
        <f>IF('Power Loss'!$F$28&gt;3.2,0,(Vin-'Power Loss'!$B$79)*'Power Loss'!$B$81*10^(-3)*('Efficiency Summary'!B63/(Fs*10^3))^2)</f>
        <v>0</v>
      </c>
      <c r="J30" s="13"/>
      <c r="K30" s="104"/>
      <c r="Q30" s="13">
        <v>1.8003999999999998</v>
      </c>
      <c r="R30" s="13">
        <v>91.229937552529421</v>
      </c>
      <c r="S30" s="13"/>
      <c r="T30" s="13">
        <v>0.60039999999999993</v>
      </c>
      <c r="U30" s="13">
        <v>91.004821169904446</v>
      </c>
      <c r="V30" s="13"/>
    </row>
    <row r="31" spans="1:22" s="26" customFormat="1" ht="12.9" customHeight="1">
      <c r="A31" s="139">
        <f>Imin+(Imax-Imin)*0.45</f>
        <v>1.3505499999999999</v>
      </c>
      <c r="B31" s="140">
        <f t="shared" si="3"/>
        <v>0.82196804961099335</v>
      </c>
      <c r="C31" s="141">
        <f t="shared" si="1"/>
        <v>84.428834413424767</v>
      </c>
      <c r="D31" s="16">
        <f>F64^2*Ron_u/'Power Loss'!$B$54/1000+Vin*(A31-0.5*E64)*'Power Loss'!$B$52*10^(-9)*B64/2+Vin*(A31+0.5*E64)*'Power Loss'!$B$53*10^(-9)*B64/2+Vin*B64*'Power Loss'!$B$48*10^(-9)*'Power Loss'!$B$54+0.5*'Power Loss'!$B$51*10^(-9)*Vin^2*B64*'Power Loss'!$B$54</f>
        <v>0.37422174521715251</v>
      </c>
      <c r="E31" s="16">
        <f>G64^2*'Power Loss'!$B$63/1000/'Power Loss'!$B$71+'Power Loss'!$B$64*B64*((A31+0.5*E64)*'Power Loss'!$B$69*10^(-9)+(A31-0.5*E64)*'Power Loss'!$B$70*10^(-9))+0.5*'Power Loss'!$B$65*Vin*B64*'Power Loss'!$B$71*10^(-9)+'Power Loss'!$B$68*10^(-9)*'Power Loss'!$B$71*Vin^2*B64/2</f>
        <v>0.3027012864758557</v>
      </c>
      <c r="F31" s="142">
        <f>B64*'Power Loss'!$B$79*'Power Loss'!$B$49*10^(-9)*'Power Loss'!$B$54+B64*'Power Loss'!$B$80*'Power Loss'!$B$66*10^(-9)*'Power Loss'!$B$71+'Power Loss'!$B$80*'Power Loss'!$B$81*0.001</f>
        <v>4.1000000000000002E-2</v>
      </c>
      <c r="G31" s="16">
        <f t="shared" si="2"/>
        <v>0.10381119559582164</v>
      </c>
      <c r="H31" s="16">
        <f>(0.5*E64/SQRT(3))^2*'Power Loss'!$B$33/'Power Loss'!$B$31/1000</f>
        <v>2.3382232216353195E-4</v>
      </c>
      <c r="I31" s="13">
        <f>IF('Power Loss'!$F$28&gt;3.2,0,(Vin-'Power Loss'!$B$79)*'Power Loss'!$B$81*10^(-3)*('Efficiency Summary'!B64/(Fs*10^3))^2)</f>
        <v>0</v>
      </c>
      <c r="J31" s="13"/>
      <c r="K31" s="104"/>
      <c r="Q31" s="13">
        <v>1.95035</v>
      </c>
      <c r="R31" s="13">
        <v>91.046744354029329</v>
      </c>
      <c r="S31" s="13"/>
      <c r="T31" s="13">
        <v>0.65034999999999998</v>
      </c>
      <c r="U31" s="13">
        <v>91.099472665818297</v>
      </c>
      <c r="V31" s="13"/>
    </row>
    <row r="32" spans="1:22" s="26" customFormat="1" ht="12.9" customHeight="1">
      <c r="A32" s="139">
        <f>Imin+(Imax-Imin)*0.5</f>
        <v>1.5004999999999999</v>
      </c>
      <c r="B32" s="140">
        <f t="shared" si="3"/>
        <v>0.90025845299544538</v>
      </c>
      <c r="C32" s="141">
        <f t="shared" si="1"/>
        <v>84.615985362268859</v>
      </c>
      <c r="D32" s="16">
        <f>F65^2*Ron_u/'Power Loss'!$B$54/1000+Vin*(A32-0.5*E65)*'Power Loss'!$B$52*10^(-9)*B65/2+Vin*(A32+0.5*E65)*'Power Loss'!$B$53*10^(-9)*B65/2+Vin*B65*'Power Loss'!$B$48*10^(-9)*'Power Loss'!$B$54+0.5*'Power Loss'!$B$51*10^(-9)*Vin^2*B65*'Power Loss'!$B$54</f>
        <v>0.40709781515986615</v>
      </c>
      <c r="E32" s="16">
        <f>G65^2*'Power Loss'!$B$63/1000/'Power Loss'!$B$71+'Power Loss'!$B$64*B65*((A32+0.5*E65)*'Power Loss'!$B$69*10^(-9)+(A32-0.5*E65)*'Power Loss'!$B$70*10^(-9))+0.5*'Power Loss'!$B$65*Vin*B65*'Power Loss'!$B$71*10^(-9)+'Power Loss'!$B$68*10^(-9)*'Power Loss'!$B$71*Vin^2*B65/2</f>
        <v>0.33476862379353411</v>
      </c>
      <c r="F32" s="142">
        <f>B65*'Power Loss'!$B$79*'Power Loss'!$B$49*10^(-9)*'Power Loss'!$B$54+B65*'Power Loss'!$B$80*'Power Loss'!$B$66*10^(-9)*'Power Loss'!$B$71+'Power Loss'!$B$80*'Power Loss'!$B$81*0.001</f>
        <v>4.1000000000000002E-2</v>
      </c>
      <c r="G32" s="16">
        <f t="shared" si="2"/>
        <v>0.11715590559143754</v>
      </c>
      <c r="H32" s="16">
        <f>(0.5*E65/SQRT(3))^2*'Power Loss'!$B$33/'Power Loss'!$B$31/1000</f>
        <v>2.3610845060762826E-4</v>
      </c>
      <c r="I32" s="13">
        <f>IF('Power Loss'!$F$28&gt;3.2,0,(Vin-'Power Loss'!$B$79)*'Power Loss'!$B$81*10^(-3)*('Efficiency Summary'!B65/(Fs*10^3))^2)</f>
        <v>0</v>
      </c>
      <c r="J32" s="13"/>
      <c r="K32" s="104"/>
      <c r="Q32" s="13">
        <v>2.1002999999999998</v>
      </c>
      <c r="R32" s="13">
        <v>90.840695272521046</v>
      </c>
      <c r="S32" s="13"/>
      <c r="T32" s="13">
        <v>0.70029999999999992</v>
      </c>
      <c r="U32" s="13">
        <v>91.150477714532911</v>
      </c>
      <c r="V32" s="13"/>
    </row>
    <row r="33" spans="1:22" s="26" customFormat="1" ht="12.9" customHeight="1">
      <c r="A33" s="139">
        <f>Imin+(Imax-Imin)*0.55</f>
        <v>1.6504500000000002</v>
      </c>
      <c r="B33" s="140">
        <f t="shared" si="3"/>
        <v>0.98360916368273321</v>
      </c>
      <c r="C33" s="141">
        <f t="shared" si="1"/>
        <v>84.7030363997129</v>
      </c>
      <c r="D33" s="16">
        <f>F66^2*Ron_u/'Power Loss'!$B$54/1000+Vin*(A33-0.5*E66)*'Power Loss'!$B$52*10^(-9)*B66/2+Vin*(A33+0.5*E66)*'Power Loss'!$B$53*10^(-9)*B66/2+Vin*B66*'Power Loss'!$B$48*10^(-9)*'Power Loss'!$B$54+0.5*'Power Loss'!$B$51*10^(-9)*Vin^2*B66*'Power Loss'!$B$54</f>
        <v>0.4404336818720484</v>
      </c>
      <c r="E33" s="16">
        <f>G66^2*'Power Loss'!$B$63/1000/'Power Loss'!$B$71+'Power Loss'!$B$64*B66*((A33+0.5*E66)*'Power Loss'!$B$69*10^(-9)+(A33-0.5*E66)*'Power Loss'!$B$70*10^(-9))+0.5*'Power Loss'!$B$65*Vin*B66*'Power Loss'!$B$71*10^(-9)+'Power Loss'!$B$68*10^(-9)*'Power Loss'!$B$71*Vin^2*B66/2</f>
        <v>0.37008423639774679</v>
      </c>
      <c r="F33" s="142">
        <f>B66*'Power Loss'!$B$79*'Power Loss'!$B$49*10^(-9)*'Power Loss'!$B$54+B66*'Power Loss'!$B$80*'Power Loss'!$B$66*10^(-9)*'Power Loss'!$B$71+'Power Loss'!$B$80*'Power Loss'!$B$81*0.001</f>
        <v>4.1000000000000002E-2</v>
      </c>
      <c r="G33" s="16">
        <f t="shared" si="2"/>
        <v>0.1318528389848003</v>
      </c>
      <c r="H33" s="16">
        <f>(0.5*E66/SQRT(3))^2*'Power Loss'!$B$33/'Power Loss'!$B$31/1000</f>
        <v>2.3840642813769978E-4</v>
      </c>
      <c r="I33" s="13">
        <f>IF('Power Loss'!$F$28&gt;3.2,0,(Vin-'Power Loss'!$B$79)*'Power Loss'!$B$81*10^(-3)*('Efficiency Summary'!B66/(Fs*10^3))^2)</f>
        <v>0</v>
      </c>
      <c r="J33" s="13"/>
      <c r="K33" s="104"/>
      <c r="Q33" s="13">
        <v>2.2502499999999999</v>
      </c>
      <c r="R33" s="13">
        <v>90.616709263732503</v>
      </c>
      <c r="S33" s="13"/>
      <c r="T33" s="13">
        <v>0.75024999999999997</v>
      </c>
      <c r="U33" s="13">
        <v>91.166408918318311</v>
      </c>
      <c r="V33" s="13"/>
    </row>
    <row r="34" spans="1:22" s="26" customFormat="1" ht="12.9" customHeight="1">
      <c r="A34" s="139">
        <f>Imin+(Imax-Imin)*0.6</f>
        <v>1.8003999999999998</v>
      </c>
      <c r="B34" s="140">
        <f t="shared" si="3"/>
        <v>1.0720225844984785</v>
      </c>
      <c r="C34" s="141">
        <f t="shared" si="1"/>
        <v>84.714527037821313</v>
      </c>
      <c r="D34" s="16">
        <f>F67^2*Ron_u/'Power Loss'!$B$54/1000+Vin*(A34-0.5*E67)*'Power Loss'!$B$52*10^(-9)*B67/2+Vin*(A34+0.5*E67)*'Power Loss'!$B$53*10^(-9)*B67/2+Vin*B67*'Power Loss'!$B$48*10^(-9)*'Power Loss'!$B$54+0.5*'Power Loss'!$B$51*10^(-9)*Vin^2*B67*'Power Loss'!$B$54</f>
        <v>0.47423546701018232</v>
      </c>
      <c r="E34" s="16">
        <f>G67^2*'Power Loss'!$B$63/1000/'Power Loss'!$B$71+'Power Loss'!$B$64*B67*((A34+0.5*E67)*'Power Loss'!$B$69*10^(-9)+(A34-0.5*E67)*'Power Loss'!$B$70*10^(-9))+0.5*'Power Loss'!$B$65*Vin*B67*'Power Loss'!$B$71*10^(-9)+'Power Loss'!$B$68*10^(-9)*'Power Loss'!$B$71*Vin^2*B67/2</f>
        <v>0.40864439992540147</v>
      </c>
      <c r="F34" s="142">
        <f>B67*'Power Loss'!$B$79*'Power Loss'!$B$49*10^(-9)*'Power Loss'!$B$54+B67*'Power Loss'!$B$80*'Power Loss'!$B$66*10^(-9)*'Power Loss'!$B$71+'Power Loss'!$B$80*'Power Loss'!$B$81*0.001</f>
        <v>4.1000000000000002E-2</v>
      </c>
      <c r="G34" s="16">
        <f t="shared" si="2"/>
        <v>0.14790200129725195</v>
      </c>
      <c r="H34" s="16">
        <f>(0.5*E67/SQRT(3))^2*'Power Loss'!$B$33/'Power Loss'!$B$31/1000</f>
        <v>2.4071626564287649E-4</v>
      </c>
      <c r="I34" s="13">
        <f>IF('Power Loss'!$F$28&gt;3.2,0,(Vin-'Power Loss'!$B$79)*'Power Loss'!$B$81*10^(-3)*('Efficiency Summary'!B67/(Fs*10^3))^2)</f>
        <v>0</v>
      </c>
      <c r="J34" s="13"/>
      <c r="K34" s="104"/>
      <c r="Q34" s="13">
        <v>2.4002000000000003</v>
      </c>
      <c r="R34" s="13">
        <v>90.378493414971743</v>
      </c>
      <c r="S34" s="13"/>
      <c r="T34" s="13">
        <v>0.80020000000000002</v>
      </c>
      <c r="U34" s="13">
        <v>91.153770112248623</v>
      </c>
      <c r="V34" s="13"/>
    </row>
    <row r="35" spans="1:22" s="26" customFormat="1" ht="12.9" customHeight="1">
      <c r="A35" s="139">
        <f>Imin+(Imax-Imin)*0.65</f>
        <v>1.95035</v>
      </c>
      <c r="B35" s="140">
        <f t="shared" si="3"/>
        <v>1.1655011197823373</v>
      </c>
      <c r="C35" s="141">
        <f t="shared" si="1"/>
        <v>84.667799997565396</v>
      </c>
      <c r="D35" s="16">
        <f>F68^2*Ron_u/'Power Loss'!$B$54/1000+Vin*(A35-0.5*E68)*'Power Loss'!$B$52*10^(-9)*B68/2+Vin*(A35+0.5*E68)*'Power Loss'!$B$53*10^(-9)*B68/2+Vin*B68*'Power Loss'!$B$48*10^(-9)*'Power Loss'!$B$54+0.5*'Power Loss'!$B$51*10^(-9)*Vin^2*B68*'Power Loss'!$B$54</f>
        <v>0.50850929610075335</v>
      </c>
      <c r="E35" s="16">
        <f>G68^2*'Power Loss'!$B$63/1000/'Power Loss'!$B$71+'Power Loss'!$B$64*B68*((A35+0.5*E68)*'Power Loss'!$B$69*10^(-9)+(A35-0.5*E68)*'Power Loss'!$B$70*10^(-9))+0.5*'Power Loss'!$B$65*Vin*B68*'Power Loss'!$B$71*10^(-9)+'Power Loss'!$B$68*10^(-9)*'Power Loss'!$B$71*Vin^2*B68/2</f>
        <v>0.45044538765910358</v>
      </c>
      <c r="F35" s="142">
        <f>B68*'Power Loss'!$B$79*'Power Loss'!$B$49*10^(-9)*'Power Loss'!$B$54+B68*'Power Loss'!$B$80*'Power Loss'!$B$66*10^(-9)*'Power Loss'!$B$71+'Power Loss'!$B$80*'Power Loss'!$B$81*0.001</f>
        <v>4.1000000000000002E-2</v>
      </c>
      <c r="G35" s="16">
        <f t="shared" si="2"/>
        <v>0.16530339804845767</v>
      </c>
      <c r="H35" s="16">
        <f>(0.5*E68/SQRT(3))^2*'Power Loss'!$B$33/'Power Loss'!$B$31/1000</f>
        <v>2.4303797402250364E-4</v>
      </c>
      <c r="I35" s="13">
        <f>IF('Power Loss'!$F$28&gt;3.2,0,(Vin-'Power Loss'!$B$79)*'Power Loss'!$B$81*10^(-3)*('Efficiency Summary'!B68/(Fs*10^3))^2)</f>
        <v>0</v>
      </c>
      <c r="J35" s="13"/>
      <c r="K35" s="104"/>
      <c r="Q35" s="13">
        <v>2.5501499999999999</v>
      </c>
      <c r="R35" s="13">
        <v>90.128893123586138</v>
      </c>
      <c r="S35" s="13"/>
      <c r="T35" s="13">
        <v>0.85014999999999996</v>
      </c>
      <c r="U35" s="13">
        <v>91.117584577622083</v>
      </c>
      <c r="V35" s="13"/>
    </row>
    <row r="36" spans="1:22" s="26" customFormat="1" ht="12.9" customHeight="1">
      <c r="A36" s="139">
        <f>Imin+(Imax-Imin)*0.7</f>
        <v>2.1002999999999998</v>
      </c>
      <c r="B36" s="140">
        <f t="shared" si="3"/>
        <v>1.264047175389255</v>
      </c>
      <c r="C36" s="141">
        <f t="shared" si="1"/>
        <v>84.575455262297638</v>
      </c>
      <c r="D36" s="16">
        <f>F69^2*Ron_u/'Power Loss'!$B$54/1000+Vin*(A36-0.5*E69)*'Power Loss'!$B$52*10^(-9)*B69/2+Vin*(A36+0.5*E69)*'Power Loss'!$B$53*10^(-9)*B69/2+Vin*B69*'Power Loss'!$B$48*10^(-9)*'Power Loss'!$B$54+0.5*'Power Loss'!$B$51*10^(-9)*Vin^2*B69*'Power Loss'!$B$54</f>
        <v>0.54326129854330807</v>
      </c>
      <c r="E36" s="16">
        <f>G69^2*'Power Loss'!$B$63/1000/'Power Loss'!$B$71+'Power Loss'!$B$64*B69*((A36+0.5*E69)*'Power Loss'!$B$69*10^(-9)+(A36-0.5*E69)*'Power Loss'!$B$70*10^(-9))+0.5*'Power Loss'!$B$65*Vin*B69*'Power Loss'!$B$71*10^(-9)+'Power Loss'!$B$68*10^(-9)*'Power Loss'!$B$71*Vin^2*B69/2</f>
        <v>0.49548347052529607</v>
      </c>
      <c r="F36" s="142">
        <f>B69*'Power Loss'!$B$79*'Power Loss'!$B$49*10^(-9)*'Power Loss'!$B$54+B69*'Power Loss'!$B$80*'Power Loss'!$B$66*10^(-9)*'Power Loss'!$B$71+'Power Loss'!$B$80*'Power Loss'!$B$81*0.001</f>
        <v>4.1000000000000002E-2</v>
      </c>
      <c r="G36" s="16">
        <f t="shared" si="2"/>
        <v>0.18405703475646468</v>
      </c>
      <c r="H36" s="16">
        <f>(0.5*E69/SQRT(3))^2*'Power Loss'!$B$33/'Power Loss'!$B$31/1000</f>
        <v>2.4537156418615193E-4</v>
      </c>
      <c r="I36" s="13">
        <f>IF('Power Loss'!$F$28&gt;3.2,0,(Vin-'Power Loss'!$B$79)*'Power Loss'!$B$81*10^(-3)*('Efficiency Summary'!B69/(Fs*10^3))^2)</f>
        <v>0</v>
      </c>
      <c r="J36" s="13"/>
      <c r="K36" s="104"/>
      <c r="Q36" s="13">
        <v>2.7000999999999999</v>
      </c>
      <c r="R36" s="13">
        <v>89.870127508802256</v>
      </c>
      <c r="S36" s="13"/>
      <c r="T36" s="13">
        <v>0.90010000000000001</v>
      </c>
      <c r="U36" s="13">
        <v>91.061793361274042</v>
      </c>
      <c r="V36" s="13"/>
    </row>
    <row r="37" spans="1:22" s="26" customFormat="1" ht="12.9" customHeight="1">
      <c r="A37" s="139">
        <f>Imin+(Imax-Imin)*0.75</f>
        <v>2.2502499999999999</v>
      </c>
      <c r="B37" s="140">
        <f t="shared" si="3"/>
        <v>1.3676631586907282</v>
      </c>
      <c r="C37" s="141">
        <f t="shared" si="1"/>
        <v>84.446864156642462</v>
      </c>
      <c r="D37" s="16">
        <f>F70^2*Ron_u/'Power Loss'!$B$54/1000+Vin*(A37-0.5*E70)*'Power Loss'!$B$52*10^(-9)*B70/2+Vin*(A37+0.5*E70)*'Power Loss'!$B$53*10^(-9)*B70/2+Vin*B70*'Power Loss'!$B$48*10^(-9)*'Power Loss'!$B$54+0.5*'Power Loss'!$B$51*10^(-9)*Vin^2*B70*'Power Loss'!$B$54</f>
        <v>0.57849760761351687</v>
      </c>
      <c r="E37" s="16">
        <f>G70^2*'Power Loss'!$B$63/1000/'Power Loss'!$B$71+'Power Loss'!$B$64*B70*((A37+0.5*E70)*'Power Loss'!$B$69*10^(-9)+(A37-0.5*E70)*'Power Loss'!$B$70*10^(-9))+0.5*'Power Loss'!$B$65*Vin*B70*'Power Loss'!$B$71*10^(-9)+'Power Loss'!$B$68*10^(-9)*'Power Loss'!$B$71*Vin^2*B70/2</f>
        <v>0.5437549170923961</v>
      </c>
      <c r="F37" s="142">
        <f>B70*'Power Loss'!$B$79*'Power Loss'!$B$49*10^(-9)*'Power Loss'!$B$54+B70*'Power Loss'!$B$80*'Power Loss'!$B$66*10^(-9)*'Power Loss'!$B$71+'Power Loss'!$B$80*'Power Loss'!$B$81*0.001</f>
        <v>4.1000000000000002E-2</v>
      </c>
      <c r="G37" s="16">
        <f t="shared" si="2"/>
        <v>0.2041629169377617</v>
      </c>
      <c r="H37" s="16">
        <f>(0.5*E70/SQRT(3))^2*'Power Loss'!$B$33/'Power Loss'!$B$31/1000</f>
        <v>2.4771704705362863E-4</v>
      </c>
      <c r="I37" s="13">
        <f>IF('Power Loss'!$F$28&gt;3.2,0,(Vin-'Power Loss'!$B$79)*'Power Loss'!$B$81*10^(-3)*('Efficiency Summary'!B70/(Fs*10^3))^2)</f>
        <v>0</v>
      </c>
      <c r="J37" s="13"/>
      <c r="K37" s="104"/>
      <c r="Q37" s="13">
        <v>2.85005</v>
      </c>
      <c r="R37" s="13">
        <v>89.603951665862326</v>
      </c>
      <c r="S37" s="13"/>
      <c r="T37" s="13">
        <v>0.95004999999999995</v>
      </c>
      <c r="U37" s="13">
        <v>90.989531570207134</v>
      </c>
      <c r="V37" s="13"/>
    </row>
    <row r="38" spans="1:22" s="26" customFormat="1" ht="12.9" customHeight="1">
      <c r="A38" s="139">
        <f>Imin+(Imax-Imin)*0.8</f>
        <v>2.4002000000000003</v>
      </c>
      <c r="B38" s="140">
        <f t="shared" si="3"/>
        <v>1.4763514785760623</v>
      </c>
      <c r="C38" s="141">
        <f t="shared" si="1"/>
        <v>84.289138286763318</v>
      </c>
      <c r="D38" s="16">
        <f>F71^2*Ron_u/'Power Loss'!$B$54/1000+Vin*(A38-0.5*E71)*'Power Loss'!$B$52*10^(-9)*B71/2+Vin*(A38+0.5*E71)*'Power Loss'!$B$53*10^(-9)*B71/2+Vin*B71*'Power Loss'!$B$48*10^(-9)*'Power Loss'!$B$54+0.5*'Power Loss'!$B$51*10^(-9)*Vin^2*B71*'Power Loss'!$B$54</f>
        <v>0.61422436046623918</v>
      </c>
      <c r="E38" s="16">
        <f>G71^2*'Power Loss'!$B$63/1000/'Power Loss'!$B$71+'Power Loss'!$B$64*B71*((A38+0.5*E71)*'Power Loss'!$B$69*10^(-9)+(A38-0.5*E71)*'Power Loss'!$B$70*10^(-9))+0.5*'Power Loss'!$B$65*Vin*B71*'Power Loss'!$B$71*10^(-9)+'Power Loss'!$B$68*10^(-9)*'Power Loss'!$B$71*Vin^2*B71/2</f>
        <v>0.59525599356893177</v>
      </c>
      <c r="F38" s="142">
        <f>B71*'Power Loss'!$B$79*'Power Loss'!$B$49*10^(-9)*'Power Loss'!$B$54+B71*'Power Loss'!$B$80*'Power Loss'!$B$66*10^(-9)*'Power Loss'!$B$71+'Power Loss'!$B$80*'Power Loss'!$B$81*0.001</f>
        <v>4.1000000000000002E-2</v>
      </c>
      <c r="G38" s="16">
        <f t="shared" si="2"/>
        <v>0.22562105010733627</v>
      </c>
      <c r="H38" s="16">
        <f>(0.5*E71/SQRT(3))^2*'Power Loss'!$B$33/'Power Loss'!$B$31/1000</f>
        <v>2.5007443355498828E-4</v>
      </c>
      <c r="I38" s="13">
        <f>IF('Power Loss'!$F$28&gt;3.2,0,(Vin-'Power Loss'!$B$79)*'Power Loss'!$B$81*10^(-3)*('Efficiency Summary'!B71/(Fs*10^3))^2)</f>
        <v>0</v>
      </c>
      <c r="J38" s="13"/>
      <c r="K38" s="104"/>
      <c r="Q38" s="13">
        <v>3</v>
      </c>
      <c r="R38" s="13">
        <v>89.331770979880361</v>
      </c>
      <c r="S38" s="13"/>
      <c r="T38" s="13">
        <v>1</v>
      </c>
      <c r="U38" s="13">
        <v>90.903324135380828</v>
      </c>
      <c r="V38" s="13"/>
    </row>
    <row r="39" spans="1:22" s="26" customFormat="1" ht="12.9" customHeight="1">
      <c r="A39" s="139">
        <f>Imin+(Imax-Imin)*0.85</f>
        <v>2.5501499999999999</v>
      </c>
      <c r="B39" s="140">
        <f t="shared" si="3"/>
        <v>1.5901145454536265</v>
      </c>
      <c r="C39" s="141">
        <f t="shared" si="1"/>
        <v>84.107769364474677</v>
      </c>
      <c r="D39" s="16">
        <f>F72^2*Ron_u/'Power Loss'!$B$54/1000+Vin*(A39-0.5*E72)*'Power Loss'!$B$52*10^(-9)*B72/2+Vin*(A39+0.5*E72)*'Power Loss'!$B$53*10^(-9)*B72/2+Vin*B72*'Power Loss'!$B$48*10^(-9)*'Power Loss'!$B$54+0.5*'Power Loss'!$B$51*10^(-9)*Vin^2*B72*'Power Loss'!$B$54</f>
        <v>0.65044769813858982</v>
      </c>
      <c r="E39" s="16">
        <f>G72^2*'Power Loss'!$B$63/1000/'Power Loss'!$B$71+'Power Loss'!$B$64*B72*((A39+0.5*E72)*'Power Loss'!$B$69*10^(-9)+(A39-0.5*E72)*'Power Loss'!$B$70*10^(-9))+0.5*'Power Loss'!$B$65*Vin*B72*'Power Loss'!$B$71*10^(-9)+'Power Loss'!$B$68*10^(-9)*'Power Loss'!$B$71*Vin^2*B72/2</f>
        <v>0.64998296380167364</v>
      </c>
      <c r="F39" s="142">
        <f>B72*'Power Loss'!$B$79*'Power Loss'!$B$49*10^(-9)*'Power Loss'!$B$54+B72*'Power Loss'!$B$80*'Power Loss'!$B$66*10^(-9)*'Power Loss'!$B$71+'Power Loss'!$B$80*'Power Loss'!$B$81*0.001</f>
        <v>4.1000000000000002E-2</v>
      </c>
      <c r="G39" s="16">
        <f t="shared" si="2"/>
        <v>0.24843143977873267</v>
      </c>
      <c r="H39" s="16">
        <f>(0.5*E72/SQRT(3))^2*'Power Loss'!$B$33/'Power Loss'!$B$31/1000</f>
        <v>2.524437346305429E-4</v>
      </c>
      <c r="I39" s="13">
        <f>IF('Power Loss'!$F$28&gt;3.2,0,(Vin-'Power Loss'!$B$79)*'Power Loss'!$B$81*10^(-3)*('Efficiency Summary'!B72/(Fs*10^3))^2)</f>
        <v>0</v>
      </c>
      <c r="J39" s="13"/>
      <c r="K39" s="104"/>
      <c r="Q39" s="104"/>
      <c r="R39" s="104"/>
    </row>
    <row r="40" spans="1:22" s="26" customFormat="1" ht="12.9" customHeight="1">
      <c r="A40" s="139">
        <f>Imin+(Imax-Imin)*0.9</f>
        <v>2.7000999999999999</v>
      </c>
      <c r="B40" s="140">
        <f t="shared" si="3"/>
        <v>1.7089547712521203</v>
      </c>
      <c r="C40" s="141">
        <f t="shared" si="1"/>
        <v>83.907063346879085</v>
      </c>
      <c r="D40" s="16">
        <f>F73^2*Ron_u/'Power Loss'!$B$54/1000+Vin*(A40-0.5*E73)*'Power Loss'!$B$52*10^(-9)*B73/2+Vin*(A40+0.5*E73)*'Power Loss'!$B$53*10^(-9)*B73/2+Vin*B73*'Power Loss'!$B$48*10^(-9)*'Power Loss'!$B$54+0.5*'Power Loss'!$B$51*10^(-9)*Vin^2*B73*'Power Loss'!$B$54</f>
        <v>0.68717376555301157</v>
      </c>
      <c r="E40" s="16">
        <f>G73^2*'Power Loss'!$B$63/1000/'Power Loss'!$B$71+'Power Loss'!$B$64*B73*((A40+0.5*E73)*'Power Loss'!$B$69*10^(-9)+(A40-0.5*E73)*'Power Loss'!$B$70*10^(-9))+0.5*'Power Loss'!$B$65*Vin*B73*'Power Loss'!$B$71*10^(-9)+'Power Loss'!$B$68*10^(-9)*'Power Loss'!$B$71*Vin^2*B73/2</f>
        <v>0.7079320892737696</v>
      </c>
      <c r="F40" s="142">
        <f>B73*'Power Loss'!$B$79*'Power Loss'!$B$49*10^(-9)*'Power Loss'!$B$54+B73*'Power Loss'!$B$80*'Power Loss'!$B$66*10^(-9)*'Power Loss'!$B$71+'Power Loss'!$B$80*'Power Loss'!$B$81*0.001</f>
        <v>4.1000000000000002E-2</v>
      </c>
      <c r="G40" s="16">
        <f t="shared" si="2"/>
        <v>0.2725940914641084</v>
      </c>
      <c r="H40" s="16">
        <f>(0.5*E73/SQRT(3))^2*'Power Loss'!$B$33/'Power Loss'!$B$31/1000</f>
        <v>2.5482496123087312E-4</v>
      </c>
      <c r="I40" s="13">
        <f>IF('Power Loss'!$F$28&gt;3.2,0,(Vin-'Power Loss'!$B$79)*'Power Loss'!$B$81*10^(-3)*('Efficiency Summary'!B73/(Fs*10^3))^2)</f>
        <v>0</v>
      </c>
      <c r="J40" s="13"/>
      <c r="K40" s="104"/>
      <c r="Q40" s="104"/>
      <c r="R40" s="104"/>
    </row>
    <row r="41" spans="1:22" s="26" customFormat="1" ht="12.9" customHeight="1">
      <c r="A41" s="139">
        <f>Imin+(Imax-Imin)*0.95</f>
        <v>2.85005</v>
      </c>
      <c r="B41" s="140">
        <f t="shared" si="3"/>
        <v>1.8328745694218278</v>
      </c>
      <c r="C41" s="141">
        <f t="shared" si="1"/>
        <v>83.69044210870203</v>
      </c>
      <c r="D41" s="16">
        <f>F74^2*Ron_u/'Power Loss'!$B$54/1000+Vin*(A41-0.5*E74)*'Power Loss'!$B$52*10^(-9)*B74/2+Vin*(A41+0.5*E74)*'Power Loss'!$B$53*10^(-9)*B74/2+Vin*B74*'Power Loss'!$B$48*10^(-9)*'Power Loss'!$B$54+0.5*'Power Loss'!$B$51*10^(-9)*Vin^2*B74*'Power Loss'!$B$54</f>
        <v>0.72440871152034825</v>
      </c>
      <c r="E41" s="16">
        <f>G74^2*'Power Loss'!$B$63/1000/'Power Loss'!$B$71+'Power Loss'!$B$64*B74*((A41+0.5*E74)*'Power Loss'!$B$69*10^(-9)+(A41-0.5*E74)*'Power Loss'!$B$70*10^(-9))+0.5*'Power Loss'!$B$65*Vin*B74*'Power Loss'!$B$71*10^(-9)+'Power Loss'!$B$68*10^(-9)*'Power Loss'!$B$71*Vin^2*B74/2</f>
        <v>0.76909962910287288</v>
      </c>
      <c r="F41" s="142">
        <f>B74*'Power Loss'!$B$79*'Power Loss'!$B$49*10^(-9)*'Power Loss'!$B$54+B74*'Power Loss'!$B$80*'Power Loss'!$B$66*10^(-9)*'Power Loss'!$B$71+'Power Loss'!$B$80*'Power Loss'!$B$81*0.001</f>
        <v>4.1000000000000002E-2</v>
      </c>
      <c r="G41" s="16">
        <f t="shared" si="2"/>
        <v>0.29810901067429019</v>
      </c>
      <c r="H41" s="16">
        <f>(0.5*E74/SQRT(3))^2*'Power Loss'!$B$33/'Power Loss'!$B$31/1000</f>
        <v>2.572181243168393E-4</v>
      </c>
      <c r="I41" s="13">
        <f>IF('Power Loss'!$F$28&gt;3.2,0,(Vin-'Power Loss'!$B$79)*'Power Loss'!$B$81*10^(-3)*('Efficiency Summary'!B74/(Fs*10^3))^2)</f>
        <v>0</v>
      </c>
      <c r="J41" s="13"/>
      <c r="K41" s="104"/>
      <c r="Q41" s="104"/>
      <c r="R41" s="104"/>
    </row>
    <row r="42" spans="1:22" s="26" customFormat="1" ht="12.9" customHeight="1">
      <c r="A42" s="139">
        <f>Imin+(Imax-Imin)</f>
        <v>3</v>
      </c>
      <c r="B42" s="140">
        <f t="shared" si="3"/>
        <v>1.9618763549358817</v>
      </c>
      <c r="C42" s="141">
        <f t="shared" si="1"/>
        <v>83.460657519672083</v>
      </c>
      <c r="D42" s="16">
        <f>F75^2*Ron_u/'Power Loss'!$B$54/1000+Vin*(A42-0.5*E75)*'Power Loss'!$B$52*10^(-9)*B75/2+Vin*(A42+0.5*E75)*'Power Loss'!$B$53*10^(-9)*B75/2+Vin*B75*'Power Loss'!$B$48*10^(-9)*'Power Loss'!$B$54+0.5*'Power Loss'!$B$51*10^(-9)*Vin^2*B75*'Power Loss'!$B$54</f>
        <v>0.7621586887429207</v>
      </c>
      <c r="E42" s="16">
        <f>G75^2*'Power Loss'!$B$63/1000/'Power Loss'!$B$71+'Power Loss'!$B$64*B75*((A42+0.5*E75)*'Power Loss'!$B$69*10^(-9)+(A42-0.5*E75)*'Power Loss'!$B$70*10^(-9))+0.5*'Power Loss'!$B$65*Vin*B75*'Power Loss'!$B$71*10^(-9)+'Power Loss'!$B$68*10^(-9)*'Power Loss'!$B$71*Vin^2*B75/2</f>
        <v>0.83348184003927217</v>
      </c>
      <c r="F42" s="142">
        <f>B75*'Power Loss'!$B$79*'Power Loss'!$B$49*10^(-9)*'Power Loss'!$B$54+B75*'Power Loss'!$B$80*'Power Loss'!$B$66*10^(-9)*'Power Loss'!$B$71+'Power Loss'!$B$80*'Power Loss'!$B$81*0.001</f>
        <v>4.1000000000000002E-2</v>
      </c>
      <c r="G42" s="16">
        <f t="shared" si="2"/>
        <v>0.32497620291882956</v>
      </c>
      <c r="H42" s="16">
        <f>(0.5*E75/SQRT(3))^2*'Power Loss'!$B$33/'Power Loss'!$B$31/1000</f>
        <v>2.5962323485959196E-4</v>
      </c>
      <c r="I42" s="13">
        <f>IF('Power Loss'!$F$28&gt;3.2,0,(Vin-'Power Loss'!$B$79)*'Power Loss'!$B$81*10^(-3)*('Efficiency Summary'!B75/(Fs*10^3))^2)</f>
        <v>0</v>
      </c>
      <c r="J42" s="13"/>
      <c r="K42" s="104"/>
    </row>
    <row r="43" spans="1:22" s="26" customFormat="1" ht="12.9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04"/>
    </row>
    <row r="44" spans="1:22" s="26" customFormat="1" ht="12.9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04"/>
    </row>
    <row r="45" spans="1:22" s="26" customFormat="1" ht="12.9" customHeight="1">
      <c r="A45" s="13" t="s">
        <v>255</v>
      </c>
      <c r="B45" s="13" t="s">
        <v>256</v>
      </c>
      <c r="C45" s="13" t="s">
        <v>254</v>
      </c>
      <c r="D45" s="13" t="s">
        <v>112</v>
      </c>
      <c r="E45" s="13" t="s">
        <v>113</v>
      </c>
      <c r="F45" s="13" t="s">
        <v>114</v>
      </c>
      <c r="G45" s="13" t="s">
        <v>115</v>
      </c>
      <c r="H45" s="104"/>
      <c r="I45" s="13"/>
      <c r="J45" s="13"/>
      <c r="K45" s="104"/>
      <c r="L45" s="104"/>
      <c r="M45" s="104"/>
    </row>
    <row r="46" spans="1:22" s="26" customFormat="1" ht="12.9" customHeight="1">
      <c r="A46" s="13">
        <f>IF(A13&gt;$E$9, 0, 2/((Vin-Vout)*Vout/(2*Vin*Lout*0.000001*('Efficiency Summary'!$E$9-'Efficiency Summary'!A13))))</f>
        <v>3.9938824486475498E-6</v>
      </c>
      <c r="B46" s="143">
        <f>IF('Power Loss'!$F$29&gt;1.4, Fs*1000, 1/(1/(Fs*1000)+'Efficiency Summary'!A46))</f>
        <v>500000</v>
      </c>
      <c r="C46" s="139">
        <f>Imin</f>
        <v>1E-3</v>
      </c>
      <c r="D46" s="13">
        <f t="shared" ref="D46:D75" si="4">Vout/Vin*(1+(Ron_l+DCR)/1000*A13/Vout)/(1-A13*(Ron_u-Ron_l)/1000/Vin)</f>
        <v>6.8752331451543233E-2</v>
      </c>
      <c r="E46" s="13">
        <f t="shared" ref="E46:E56" si="5">(Vin-Vout)/Lout/10^(-6)*D46/Fs/10^3</f>
        <v>1.3077571131421202</v>
      </c>
      <c r="F46" s="13">
        <f t="shared" ref="F46:F75" si="6">A13*SQRT(D46)*SQRT(1+1/3*(E46/2/A13)^2)</f>
        <v>9.8987807834135091E-2</v>
      </c>
      <c r="G46" s="13">
        <f t="shared" ref="G46:G75" si="7">A13*SQRT(1-D46)*SQRT(1+1/3*(E46/2/A13)^2)</f>
        <v>0.36430957917867507</v>
      </c>
      <c r="H46" s="104"/>
      <c r="I46" s="13"/>
      <c r="J46" s="13"/>
      <c r="K46" s="104"/>
      <c r="L46" s="104"/>
      <c r="M46" s="104"/>
    </row>
    <row r="47" spans="1:22" s="26" customFormat="1" ht="12.9" customHeight="1">
      <c r="A47" s="13">
        <f>IF(A14&gt;$E$9, 0, 2/((Vin-Vout)*Vout/(2*Vin*Lout*0.000001*('Efficiency Summary'!$E$9-'Efficiency Summary'!A14))))</f>
        <v>3.9755359121415512E-6</v>
      </c>
      <c r="B47" s="143">
        <f>IF('Power Loss'!$F$29&gt;1.4, Fs*1000, 1/(1/(Fs*1000)+'Efficiency Summary'!A47))</f>
        <v>500000</v>
      </c>
      <c r="C47" s="139">
        <f>Imin+(Imax-Imin)*0.001</f>
        <v>3.9990000000000008E-3</v>
      </c>
      <c r="D47" s="13">
        <f t="shared" si="4"/>
        <v>6.8759323504121603E-2</v>
      </c>
      <c r="E47" s="13">
        <f t="shared" si="5"/>
        <v>1.3078901109081853</v>
      </c>
      <c r="F47" s="13">
        <f t="shared" si="6"/>
        <v>9.9008114580960802E-2</v>
      </c>
      <c r="G47" s="13">
        <f t="shared" si="7"/>
        <v>0.36436441982225537</v>
      </c>
      <c r="H47" s="104"/>
      <c r="I47" s="13"/>
      <c r="J47" s="13"/>
      <c r="K47" s="104"/>
      <c r="L47" s="104"/>
      <c r="M47" s="104"/>
    </row>
    <row r="48" spans="1:22" s="26" customFormat="1" ht="12.9" customHeight="1">
      <c r="A48" s="13">
        <f>IF(A15&gt;$E$9, 0, 2/((Vin-Vout)*Vout/(2*Vin*Lout*0.000001*('Efficiency Summary'!$E$9-'Efficiency Summary'!A15))))</f>
        <v>3.9571893756355518E-6</v>
      </c>
      <c r="B48" s="143">
        <f>IF('Power Loss'!$F$29&gt;1.4, Fs*1000, 1/(1/(Fs*1000)+'Efficiency Summary'!A48))</f>
        <v>500000</v>
      </c>
      <c r="C48" s="139">
        <f>Imin+(Imax-Imin)*0.002</f>
        <v>6.9980000000000007E-3</v>
      </c>
      <c r="D48" s="13">
        <f t="shared" si="4"/>
        <v>6.8766315600796935E-2</v>
      </c>
      <c r="E48" s="13">
        <f t="shared" si="5"/>
        <v>1.3080231095130312</v>
      </c>
      <c r="F48" s="13">
        <f t="shared" si="6"/>
        <v>9.9034666714248931E-2</v>
      </c>
      <c r="G48" s="13">
        <f t="shared" si="7"/>
        <v>0.36444223782534119</v>
      </c>
      <c r="H48" s="104"/>
      <c r="I48" s="13"/>
      <c r="J48" s="13"/>
      <c r="K48" s="104"/>
      <c r="L48" s="104"/>
      <c r="M48" s="104"/>
    </row>
    <row r="49" spans="1:13" s="26" customFormat="1" ht="12.9" customHeight="1">
      <c r="A49" s="13">
        <f>IF(A16&gt;$E$9, 0, 2/((Vin-Vout)*Vout/(2*Vin*Lout*0.000001*('Efficiency Summary'!$E$9-'Efficiency Summary'!A16))))</f>
        <v>3.9204963026235521E-6</v>
      </c>
      <c r="B49" s="143">
        <f>IF('Power Loss'!$F$29&gt;1.4, Fs*1000, 1/(1/(Fs*1000)+'Efficiency Summary'!A49))</f>
        <v>500000</v>
      </c>
      <c r="C49" s="139">
        <f>Imin+(Imax-Imin)*0.004</f>
        <v>1.2996000000000001E-2</v>
      </c>
      <c r="D49" s="13">
        <f t="shared" si="4"/>
        <v>6.8780299926440219E-2</v>
      </c>
      <c r="E49" s="13">
        <f t="shared" si="5"/>
        <v>1.3082891092390969</v>
      </c>
      <c r="F49" s="13">
        <f t="shared" si="6"/>
        <v>9.9106493496775375E-2</v>
      </c>
      <c r="G49" s="13">
        <f t="shared" si="7"/>
        <v>0.36466674065815591</v>
      </c>
      <c r="H49" s="104"/>
      <c r="I49" s="13"/>
      <c r="J49" s="13"/>
      <c r="K49" s="104"/>
      <c r="L49" s="104"/>
      <c r="M49" s="104"/>
    </row>
    <row r="50" spans="1:13" s="26" customFormat="1" ht="12.9" customHeight="1">
      <c r="A50" s="13">
        <f>IF(A17&gt;$E$9, 0, 2/((Vin-Vout)*Vout/(2*Vin*Lout*0.000001*('Efficiency Summary'!$E$9-'Efficiency Summary'!A17))))</f>
        <v>3.8838032296115524E-6</v>
      </c>
      <c r="B50" s="143">
        <f>IF('Power Loss'!$F$29&gt;1.4, Fs*1000, 1/(1/(Fs*1000)+'Efficiency Summary'!A50))</f>
        <v>500000</v>
      </c>
      <c r="C50" s="139">
        <f>Imin+(Imax-Imin)*0.006</f>
        <v>1.8994E-2</v>
      </c>
      <c r="D50" s="13">
        <f t="shared" si="4"/>
        <v>6.8794284428476432E-2</v>
      </c>
      <c r="E50" s="13">
        <f t="shared" si="5"/>
        <v>1.3085551123203814</v>
      </c>
      <c r="F50" s="13">
        <f t="shared" si="6"/>
        <v>9.9203249166205917E-2</v>
      </c>
      <c r="G50" s="13">
        <f t="shared" si="7"/>
        <v>0.36498291406016736</v>
      </c>
      <c r="H50" s="104"/>
      <c r="I50" s="13"/>
      <c r="J50" s="13"/>
      <c r="K50" s="104"/>
      <c r="L50" s="104"/>
      <c r="M50" s="104"/>
    </row>
    <row r="51" spans="1:13" s="26" customFormat="1" ht="12.9" customHeight="1">
      <c r="A51" s="13">
        <f>IF(A18&gt;$E$9, 0, 2/((Vin-Vout)*Vout/(2*Vin*Lout*0.000001*('Efficiency Summary'!$E$9-'Efficiency Summary'!A18))))</f>
        <v>3.8471101565995536E-6</v>
      </c>
      <c r="B51" s="143">
        <f>IF('Power Loss'!$F$29&gt;1.4, Fs*1000, 1/(1/(Fs*1000)+'Efficiency Summary'!A51))</f>
        <v>500000</v>
      </c>
      <c r="C51" s="139">
        <f>Imin+(Imax-Imin)*0.008</f>
        <v>2.4992000000000004E-2</v>
      </c>
      <c r="D51" s="13">
        <f t="shared" si="4"/>
        <v>6.8808269106908834E-2</v>
      </c>
      <c r="E51" s="13">
        <f t="shared" si="5"/>
        <v>1.3088211187569465</v>
      </c>
      <c r="F51" s="13">
        <f t="shared" si="6"/>
        <v>9.9324876069638315E-2</v>
      </c>
      <c r="G51" s="13">
        <f t="shared" si="7"/>
        <v>0.36539051593206373</v>
      </c>
      <c r="H51" s="104"/>
      <c r="I51" s="13"/>
      <c r="J51" s="13"/>
      <c r="K51" s="104"/>
      <c r="L51" s="104"/>
      <c r="M51" s="104"/>
    </row>
    <row r="52" spans="1:13" s="26" customFormat="1" ht="12.9" customHeight="1">
      <c r="A52" s="13">
        <f>IF(A19&gt;$E$9, 0, 2/((Vin-Vout)*Vout/(2*Vin*Lout*0.000001*('Efficiency Summary'!$E$9-'Efficiency Summary'!A19))))</f>
        <v>3.8104170835875544E-6</v>
      </c>
      <c r="B52" s="143">
        <f>IF('Power Loss'!$F$29&gt;1.4, Fs*1000, 1/(1/(Fs*1000)+'Efficiency Summary'!A52))</f>
        <v>500000</v>
      </c>
      <c r="C52" s="139">
        <f>Imin+(Imax-Imin)*0.01</f>
        <v>3.0990000000000004E-2</v>
      </c>
      <c r="D52" s="13">
        <f t="shared" si="4"/>
        <v>6.8822253961740812E-2</v>
      </c>
      <c r="E52" s="13">
        <f t="shared" si="5"/>
        <v>1.309087128548857</v>
      </c>
      <c r="F52" s="13">
        <f t="shared" si="6"/>
        <v>9.9471298151685206E-2</v>
      </c>
      <c r="G52" s="13">
        <f t="shared" si="7"/>
        <v>0.36588923659359379</v>
      </c>
      <c r="H52" s="104"/>
      <c r="I52" s="13"/>
      <c r="J52" s="13"/>
      <c r="K52" s="104"/>
      <c r="L52" s="104"/>
      <c r="M52" s="104"/>
    </row>
    <row r="53" spans="1:13" s="26" customFormat="1" ht="12.9" customHeight="1">
      <c r="A53" s="13">
        <f>IF(A20&gt;$E$9, 0, 2/((Vin-Vout)*Vout/(2*Vin*Lout*0.000001*('Efficiency Summary'!$E$9-'Efficiency Summary'!A20))))</f>
        <v>3.6269517185275577E-6</v>
      </c>
      <c r="B53" s="143">
        <f>IF('Power Loss'!$F$29&gt;1.4, Fs*1000, 1/(1/(Fs*1000)+'Efficiency Summary'!A53))</f>
        <v>500000</v>
      </c>
      <c r="C53" s="139">
        <f>Imin+(Imax-Imin)*0.02</f>
        <v>6.0980000000000006E-2</v>
      </c>
      <c r="D53" s="13">
        <f t="shared" si="4"/>
        <v>6.8892180882011156E-2</v>
      </c>
      <c r="E53" s="13">
        <f t="shared" si="5"/>
        <v>1.3104172278408079</v>
      </c>
      <c r="F53" s="13">
        <f t="shared" si="6"/>
        <v>0.10057142943395844</v>
      </c>
      <c r="G53" s="13">
        <f t="shared" si="7"/>
        <v>0.36973421611581464</v>
      </c>
      <c r="H53" s="104"/>
      <c r="I53" s="13"/>
      <c r="J53" s="13"/>
      <c r="K53" s="104"/>
      <c r="L53" s="104"/>
      <c r="M53" s="104"/>
    </row>
    <row r="54" spans="1:13" s="26" customFormat="1" ht="12.9" customHeight="1">
      <c r="A54" s="13">
        <f>IF(A21&gt;$E$9, 0, 2/((Vin-Vout)*Vout/(2*Vin*Lout*0.000001*('Efficiency Summary'!$E$9-'Efficiency Summary'!A21))))</f>
        <v>3.260020988407566E-6</v>
      </c>
      <c r="B54" s="143">
        <f>IF('Power Loss'!$F$29&gt;1.4, Fs*1000, 1/(1/(Fs*1000)+'Efficiency Summary'!A54))</f>
        <v>500000</v>
      </c>
      <c r="C54" s="139">
        <f>Imin+(Imax-Imin)*0.04</f>
        <v>0.12096000000000001</v>
      </c>
      <c r="D54" s="13">
        <f t="shared" si="4"/>
        <v>6.9032047954439055E-2</v>
      </c>
      <c r="E54" s="13">
        <f t="shared" si="5"/>
        <v>1.3130776781120963</v>
      </c>
      <c r="F54" s="13">
        <f t="shared" si="6"/>
        <v>0.10454008544313932</v>
      </c>
      <c r="G54" s="13">
        <f t="shared" si="7"/>
        <v>0.38390594490303948</v>
      </c>
      <c r="H54" s="104"/>
      <c r="I54" s="13"/>
      <c r="J54" s="13"/>
      <c r="K54" s="104"/>
      <c r="L54" s="104"/>
      <c r="M54" s="104"/>
    </row>
    <row r="55" spans="1:13" s="26" customFormat="1" ht="12.9" customHeight="1">
      <c r="A55" s="13">
        <f>IF(A22&gt;$E$9, 0, 2/((Vin-Vout)*Vout/(2*Vin*Lout*0.000001*('Efficiency Summary'!$E$9-'Efficiency Summary'!A22))))</f>
        <v>2.8930902582875748E-6</v>
      </c>
      <c r="B55" s="143">
        <f>IF('Power Loss'!$F$29&gt;1.4, Fs*1000, 1/(1/(Fs*1000)+'Efficiency Summary'!A55))</f>
        <v>500000</v>
      </c>
      <c r="C55" s="139">
        <f>Imin+(Imax-Imin)*0.06</f>
        <v>0.18093999999999999</v>
      </c>
      <c r="D55" s="13">
        <f t="shared" si="4"/>
        <v>6.9171932672165426E-2</v>
      </c>
      <c r="E55" s="13">
        <f t="shared" si="5"/>
        <v>1.3157384640194869</v>
      </c>
      <c r="F55" s="13">
        <f t="shared" si="6"/>
        <v>0.11065106198989606</v>
      </c>
      <c r="G55" s="13">
        <f t="shared" si="7"/>
        <v>0.40590590234134077</v>
      </c>
      <c r="H55" s="104"/>
      <c r="I55" s="13"/>
      <c r="J55" s="13"/>
      <c r="K55" s="104"/>
      <c r="L55" s="104"/>
      <c r="M55" s="104"/>
    </row>
    <row r="56" spans="1:13" s="26" customFormat="1" ht="12.9" customHeight="1">
      <c r="A56" s="13">
        <f>IF(A23&gt;$E$9, 0, 2/((Vin-Vout)*Vout/(2*Vin*Lout*0.000001*('Efficiency Summary'!$E$9-'Efficiency Summary'!A23))))</f>
        <v>2.5261595281675823E-6</v>
      </c>
      <c r="B56" s="143">
        <f>IF('Power Loss'!$F$29&gt;1.4, Fs*1000, 1/(1/(Fs*1000)+'Efficiency Summary'!A56))</f>
        <v>500000</v>
      </c>
      <c r="C56" s="139">
        <f>Imin+(Imax-Imin)*0.08</f>
        <v>0.24092000000000002</v>
      </c>
      <c r="D56" s="13">
        <f t="shared" si="4"/>
        <v>6.9311835038529598E-2</v>
      </c>
      <c r="E56" s="13">
        <f t="shared" si="5"/>
        <v>1.3183995856264992</v>
      </c>
      <c r="F56" s="13">
        <f t="shared" si="6"/>
        <v>0.11858632985018915</v>
      </c>
      <c r="G56" s="13">
        <f t="shared" si="7"/>
        <v>0.43454326718330277</v>
      </c>
      <c r="H56" s="104"/>
      <c r="I56" s="13"/>
      <c r="J56" s="13"/>
      <c r="K56" s="104"/>
      <c r="L56" s="104"/>
      <c r="M56" s="104"/>
    </row>
    <row r="57" spans="1:13" ht="13.5" customHeight="1">
      <c r="A57" s="13">
        <f>IF(A24&gt;$E$9, 0, 2/((Vin-Vout)*Vout/(2*Vin*Lout*0.000001*('Efficiency Summary'!$E$9-'Efficiency Summary'!A24))))</f>
        <v>2.1592287980475906E-6</v>
      </c>
      <c r="B57" s="143">
        <f>IF('Power Loss'!$F$29&gt;1.4, Fs*1000, 1/(1/(Fs*1000)+'Efficiency Summary'!A57))</f>
        <v>500000</v>
      </c>
      <c r="C57" s="139">
        <f>Imin+(Imax-Imin)*0.1</f>
        <v>0.30090000000000006</v>
      </c>
      <c r="D57" s="13">
        <f t="shared" si="4"/>
        <v>6.9451755056871761E-2</v>
      </c>
      <c r="E57" s="13">
        <f t="shared" ref="E57:E75" si="8">(Vin-Vout)/Lout/10^(-6)*D57/Fs/10^3</f>
        <v>1.3210610429966672</v>
      </c>
      <c r="F57" s="13">
        <f t="shared" si="6"/>
        <v>0.12801887202463394</v>
      </c>
      <c r="G57" s="13">
        <f t="shared" si="7"/>
        <v>0.46859951097124924</v>
      </c>
      <c r="H57" s="104"/>
      <c r="I57" s="13"/>
      <c r="J57" s="13"/>
      <c r="K57" s="13"/>
      <c r="L57" s="104"/>
      <c r="M57" s="104"/>
    </row>
    <row r="58" spans="1:13" ht="13.5" customHeight="1">
      <c r="A58" s="13">
        <f>IF(A25&gt;$E$9, 0, 2/((Vin-Vout)*Vout/(2*Vin*Lout*0.000001*('Efficiency Summary'!$E$9-'Efficiency Summary'!A25))))</f>
        <v>1.2419019727476111E-6</v>
      </c>
      <c r="B58" s="143">
        <f>IF('Power Loss'!$F$29&gt;1.4, Fs*1000, 1/(1/(Fs*1000)+'Efficiency Summary'!A58))</f>
        <v>500000</v>
      </c>
      <c r="C58" s="139">
        <f>Imin+(Imax-Imin)*0.15</f>
        <v>0.45084999999999997</v>
      </c>
      <c r="D58" s="13">
        <f t="shared" si="4"/>
        <v>6.9801632352058524E-2</v>
      </c>
      <c r="E58" s="13">
        <f t="shared" si="8"/>
        <v>1.3277161558029855</v>
      </c>
      <c r="F58" s="13">
        <f t="shared" si="6"/>
        <v>0.15634038069457049</v>
      </c>
      <c r="G58" s="13">
        <f t="shared" si="7"/>
        <v>0.57072403465186061</v>
      </c>
      <c r="H58" s="104"/>
      <c r="I58" s="13"/>
      <c r="J58" s="13"/>
      <c r="K58" s="13"/>
      <c r="L58" s="104"/>
      <c r="M58" s="104"/>
    </row>
    <row r="59" spans="1:13" ht="13.5" customHeight="1">
      <c r="A59" s="13">
        <f>IF(A26&gt;$E$9, 0, 2/((Vin-Vout)*Vout/(2*Vin*Lout*0.000001*('Efficiency Summary'!$E$9-'Efficiency Summary'!A26))))</f>
        <v>3.2457514744763059E-7</v>
      </c>
      <c r="B59" s="143">
        <f>IF('Power Loss'!$F$29&gt;1.4, Fs*1000, 1/(1/(Fs*1000)+'Efficiency Summary'!A59))</f>
        <v>500000</v>
      </c>
      <c r="C59" s="139">
        <f>Imin+(Imax-Imin)*0.2</f>
        <v>0.60080000000000011</v>
      </c>
      <c r="D59" s="13">
        <f t="shared" si="4"/>
        <v>7.0151620045218133E-2</v>
      </c>
      <c r="E59" s="13">
        <f t="shared" si="8"/>
        <v>1.334373368519681</v>
      </c>
      <c r="F59" s="13">
        <f t="shared" si="6"/>
        <v>0.18902652183929425</v>
      </c>
      <c r="G59" s="13">
        <f t="shared" si="7"/>
        <v>0.68819253938067271</v>
      </c>
      <c r="H59" s="104"/>
      <c r="I59" s="13"/>
      <c r="J59" s="13"/>
      <c r="K59" s="13"/>
      <c r="L59" s="104"/>
      <c r="M59" s="104"/>
    </row>
    <row r="60" spans="1:13" ht="13.5" customHeight="1">
      <c r="A60" s="13">
        <f>IF(A27&gt;$E$9, 0, 2/((Vin-Vout)*Vout/(2*Vin*Lout*0.000001*('Efficiency Summary'!$E$9-'Efficiency Summary'!A27))))</f>
        <v>0</v>
      </c>
      <c r="B60" s="143">
        <f>IF('Power Loss'!$F$29&gt;1.4, Fs*1000, 1/(1/(Fs*1000)+'Efficiency Summary'!A60))</f>
        <v>500000</v>
      </c>
      <c r="C60" s="139">
        <f>Imin+(Imax-Imin)*0.25</f>
        <v>0.75075000000000003</v>
      </c>
      <c r="D60" s="13">
        <f t="shared" si="4"/>
        <v>7.0501718188610243E-2</v>
      </c>
      <c r="E60" s="13">
        <f t="shared" si="8"/>
        <v>1.341032682140799</v>
      </c>
      <c r="F60" s="13">
        <f t="shared" si="6"/>
        <v>0.22428161741788116</v>
      </c>
      <c r="G60" s="13">
        <f t="shared" si="7"/>
        <v>0.81436317029682659</v>
      </c>
      <c r="H60" s="104"/>
      <c r="I60" s="13"/>
      <c r="J60" s="13"/>
      <c r="K60" s="13"/>
      <c r="L60" s="104"/>
      <c r="M60" s="104"/>
    </row>
    <row r="61" spans="1:13" ht="13.5" customHeight="1">
      <c r="A61" s="13">
        <f>IF(A28&gt;$E$9, 0, 2/((Vin-Vout)*Vout/(2*Vin*Lout*0.000001*('Efficiency Summary'!$E$9-'Efficiency Summary'!A28))))</f>
        <v>0</v>
      </c>
      <c r="B61" s="143">
        <f>IF('Power Loss'!$F$29&gt;1.4, Fs*1000, 1/(1/(Fs*1000)+'Efficiency Summary'!A61))</f>
        <v>500000</v>
      </c>
      <c r="C61" s="139">
        <f>Imin+(Imax-Imin)*0.3</f>
        <v>0.90069999999999995</v>
      </c>
      <c r="D61" s="13">
        <f t="shared" si="4"/>
        <v>7.0851926834527457E-2</v>
      </c>
      <c r="E61" s="13">
        <f t="shared" si="8"/>
        <v>1.3476940976610117</v>
      </c>
      <c r="F61" s="13">
        <f t="shared" si="6"/>
        <v>0.26115757063172285</v>
      </c>
      <c r="G61" s="13">
        <f t="shared" si="7"/>
        <v>0.94573454434860516</v>
      </c>
      <c r="H61" s="104"/>
      <c r="I61" s="13"/>
      <c r="J61" s="13"/>
      <c r="K61" s="13"/>
      <c r="L61" s="104"/>
      <c r="M61" s="104"/>
    </row>
    <row r="62" spans="1:13" ht="13.5" customHeight="1">
      <c r="A62" s="13">
        <f>IF(A29&gt;$E$9, 0, 2/((Vin-Vout)*Vout/(2*Vin*Lout*0.000001*('Efficiency Summary'!$E$9-'Efficiency Summary'!A29))))</f>
        <v>0</v>
      </c>
      <c r="B62" s="143">
        <f>IF('Power Loss'!$F$29&gt;1.4, Fs*1000, 1/(1/(Fs*1000)+'Efficiency Summary'!A62))</f>
        <v>500000</v>
      </c>
      <c r="C62" s="139">
        <f>Imin+(Imax-Imin)*0.35</f>
        <v>1.0506499999999999</v>
      </c>
      <c r="D62" s="13">
        <f t="shared" si="4"/>
        <v>7.1202246035295402E-2</v>
      </c>
      <c r="E62" s="13">
        <f t="shared" si="8"/>
        <v>1.3543576160756188</v>
      </c>
      <c r="F62" s="13">
        <f t="shared" si="6"/>
        <v>0.29913452224966974</v>
      </c>
      <c r="G62" s="13">
        <f t="shared" si="7"/>
        <v>1.0803892845252421</v>
      </c>
      <c r="H62" s="104"/>
      <c r="I62" s="13"/>
      <c r="J62" s="13"/>
      <c r="K62" s="13"/>
      <c r="L62" s="104"/>
      <c r="M62" s="104"/>
    </row>
    <row r="63" spans="1:13" ht="13.5" customHeight="1">
      <c r="A63" s="13">
        <f>IF(A30&gt;$E$9, 0, 2/((Vin-Vout)*Vout/(2*Vin*Lout*0.000001*('Efficiency Summary'!$E$9-'Efficiency Summary'!A30))))</f>
        <v>0</v>
      </c>
      <c r="B63" s="143">
        <f>IF('Power Loss'!$F$29&gt;1.4, Fs*1000, 1/(1/(Fs*1000)+'Efficiency Summary'!A63))</f>
        <v>500000</v>
      </c>
      <c r="C63" s="139">
        <f>Imin+(Imax-Imin)*0.4</f>
        <v>1.2006000000000001</v>
      </c>
      <c r="D63" s="13">
        <f t="shared" si="4"/>
        <v>7.1552675843272712E-2</v>
      </c>
      <c r="E63" s="13">
        <f t="shared" si="8"/>
        <v>1.3610232383805489</v>
      </c>
      <c r="F63" s="13">
        <f t="shared" si="6"/>
        <v>0.33791148102258872</v>
      </c>
      <c r="G63" s="13">
        <f t="shared" si="7"/>
        <v>1.2172187747528287</v>
      </c>
      <c r="H63" s="104"/>
      <c r="I63" s="13"/>
      <c r="J63" s="13"/>
      <c r="K63" s="13"/>
      <c r="L63" s="104"/>
      <c r="M63" s="104"/>
    </row>
    <row r="64" spans="1:13" ht="13.5" customHeight="1">
      <c r="A64" s="13">
        <f>IF(A31&gt;$E$9, 0, 2/((Vin-Vout)*Vout/(2*Vin*Lout*0.000001*('Efficiency Summary'!$E$9-'Efficiency Summary'!A31))))</f>
        <v>0</v>
      </c>
      <c r="B64" s="143">
        <f>IF('Power Loss'!$F$29&gt;1.4, Fs*1000, 1/(1/(Fs*1000)+'Efficiency Summary'!A64))</f>
        <v>500000</v>
      </c>
      <c r="C64" s="139">
        <f>Imin+(Imax-Imin)*0.45</f>
        <v>1.3505499999999999</v>
      </c>
      <c r="D64" s="13">
        <f t="shared" si="4"/>
        <v>7.1903216310851156E-2</v>
      </c>
      <c r="E64" s="13">
        <f t="shared" si="8"/>
        <v>1.3676909655723604</v>
      </c>
      <c r="F64" s="13">
        <f t="shared" si="6"/>
        <v>0.37730464405573394</v>
      </c>
      <c r="G64" s="13">
        <f t="shared" si="7"/>
        <v>1.3555471427372039</v>
      </c>
      <c r="H64" s="104"/>
      <c r="I64" s="13"/>
      <c r="J64" s="13"/>
      <c r="K64" s="13"/>
      <c r="L64" s="104"/>
      <c r="M64" s="104"/>
    </row>
    <row r="65" spans="1:13" ht="13.5" customHeight="1">
      <c r="A65" s="13">
        <f>IF(A32&gt;$E$9, 0, 2/((Vin-Vout)*Vout/(2*Vin*Lout*0.000001*('Efficiency Summary'!$E$9-'Efficiency Summary'!A32))))</f>
        <v>0</v>
      </c>
      <c r="B65" s="143">
        <f>IF('Power Loss'!$F$29&gt;1.4, Fs*1000, 1/(1/(Fs*1000)+'Efficiency Summary'!A65))</f>
        <v>500000</v>
      </c>
      <c r="C65" s="139">
        <f>Imin+(Imax-Imin)*0.5</f>
        <v>1.5004999999999999</v>
      </c>
      <c r="D65" s="13">
        <f t="shared" si="4"/>
        <v>7.2253867490455537E-2</v>
      </c>
      <c r="E65" s="13">
        <f t="shared" si="8"/>
        <v>1.3743607986482393</v>
      </c>
      <c r="F65" s="13">
        <f t="shared" si="6"/>
        <v>0.4171963165233058</v>
      </c>
      <c r="G65" s="13">
        <f t="shared" si="7"/>
        <v>1.4949425130143983</v>
      </c>
      <c r="H65" s="104"/>
      <c r="I65" s="13"/>
      <c r="J65" s="13"/>
      <c r="K65" s="13"/>
      <c r="L65" s="104"/>
      <c r="M65" s="104"/>
    </row>
    <row r="66" spans="1:13" ht="13.5" customHeight="1">
      <c r="A66" s="13">
        <f>IF(A33&gt;$E$9, 0, 2/((Vin-Vout)*Vout/(2*Vin*Lout*0.000001*('Efficiency Summary'!$E$9-'Efficiency Summary'!A33))))</f>
        <v>0</v>
      </c>
      <c r="B66" s="143">
        <f>IF('Power Loss'!$F$29&gt;1.4, Fs*1000, 1/(1/(Fs*1000)+'Efficiency Summary'!A66))</f>
        <v>500000</v>
      </c>
      <c r="C66" s="139">
        <f>Imin+(Imax-Imin)*0.55</f>
        <v>1.6504500000000002</v>
      </c>
      <c r="D66" s="13">
        <f t="shared" si="4"/>
        <v>7.2604629434543808E-2</v>
      </c>
      <c r="E66" s="13">
        <f t="shared" si="8"/>
        <v>1.3810327386060035</v>
      </c>
      <c r="F66" s="13">
        <f t="shared" si="6"/>
        <v>0.45750797055992426</v>
      </c>
      <c r="G66" s="13">
        <f t="shared" si="7"/>
        <v>1.6351175120255441</v>
      </c>
      <c r="H66" s="104"/>
      <c r="I66" s="13"/>
      <c r="J66" s="13"/>
      <c r="K66" s="13"/>
      <c r="L66" s="104"/>
      <c r="M66" s="104"/>
    </row>
    <row r="67" spans="1:13" ht="13.5" customHeight="1">
      <c r="A67" s="13">
        <f>IF(A34&gt;$E$9, 0, 2/((Vin-Vout)*Vout/(2*Vin*Lout*0.000001*('Efficiency Summary'!$E$9-'Efficiency Summary'!A34))))</f>
        <v>0</v>
      </c>
      <c r="B67" s="143">
        <f>IF('Power Loss'!$F$29&gt;1.4, Fs*1000, 1/(1/(Fs*1000)+'Efficiency Summary'!A67))</f>
        <v>500000</v>
      </c>
      <c r="C67" s="139">
        <f>Imin+(Imax-Imin)*0.6</f>
        <v>1.8003999999999998</v>
      </c>
      <c r="D67" s="13">
        <f t="shared" si="4"/>
        <v>7.295550219560705E-2</v>
      </c>
      <c r="E67" s="13">
        <f t="shared" si="8"/>
        <v>1.3877067864441002</v>
      </c>
      <c r="F67" s="13">
        <f t="shared" si="6"/>
        <v>0.49818531900712104</v>
      </c>
      <c r="G67" s="13">
        <f t="shared" si="7"/>
        <v>1.775874167376269</v>
      </c>
      <c r="H67" s="104"/>
      <c r="I67" s="13"/>
      <c r="J67" s="13"/>
      <c r="K67" s="13"/>
      <c r="L67" s="104"/>
      <c r="M67" s="104"/>
    </row>
    <row r="68" spans="1:13" ht="13.5" customHeight="1">
      <c r="A68" s="13">
        <f>IF(A35&gt;$E$9, 0, 2/((Vin-Vout)*Vout/(2*Vin*Lout*0.000001*('Efficiency Summary'!$E$9-'Efficiency Summary'!A35))))</f>
        <v>0</v>
      </c>
      <c r="B68" s="143">
        <f>IF('Power Loss'!$F$29&gt;1.4, Fs*1000, 1/(1/(Fs*1000)+'Efficiency Summary'!A68))</f>
        <v>500000</v>
      </c>
      <c r="C68" s="139">
        <f>Imin+(Imax-Imin)*0.65</f>
        <v>1.95035</v>
      </c>
      <c r="D68" s="13">
        <f t="shared" si="4"/>
        <v>7.3306485826169554E-2</v>
      </c>
      <c r="E68" s="13">
        <f t="shared" si="8"/>
        <v>1.3943829431616082</v>
      </c>
      <c r="F68" s="13">
        <f t="shared" si="6"/>
        <v>0.53918966163970672</v>
      </c>
      <c r="G68" s="13">
        <f t="shared" si="7"/>
        <v>1.9170719723828473</v>
      </c>
      <c r="H68" s="104"/>
      <c r="I68" s="13"/>
      <c r="J68" s="13"/>
      <c r="K68" s="13"/>
      <c r="L68" s="104"/>
      <c r="M68" s="104"/>
    </row>
    <row r="69" spans="1:13" ht="13.5" customHeight="1">
      <c r="A69" s="13">
        <f>IF(A36&gt;$E$9, 0, 2/((Vin-Vout)*Vout/(2*Vin*Lout*0.000001*('Efficiency Summary'!$E$9-'Efficiency Summary'!A36))))</f>
        <v>0</v>
      </c>
      <c r="B69" s="143">
        <f>IF('Power Loss'!$F$29&gt;1.4, Fs*1000, 1/(1/(Fs*1000)+'Efficiency Summary'!A69))</f>
        <v>500000</v>
      </c>
      <c r="C69" s="139">
        <f>Imin+(Imax-Imin)*0.7</f>
        <v>2.1002999999999998</v>
      </c>
      <c r="D69" s="13">
        <f t="shared" si="4"/>
        <v>7.3657580378788765E-2</v>
      </c>
      <c r="E69" s="13">
        <f t="shared" si="8"/>
        <v>1.4010612097582373</v>
      </c>
      <c r="F69" s="13">
        <f t="shared" si="6"/>
        <v>0.58049266012476408</v>
      </c>
      <c r="G69" s="13">
        <f t="shared" si="7"/>
        <v>2.0586086088258844</v>
      </c>
      <c r="H69" s="104"/>
      <c r="I69" s="13"/>
      <c r="J69" s="13"/>
      <c r="K69" s="13"/>
      <c r="L69" s="104"/>
      <c r="M69" s="104"/>
    </row>
    <row r="70" spans="1:13" ht="13.5" customHeight="1">
      <c r="A70" s="13">
        <f>IF(A37&gt;$E$9, 0, 2/((Vin-Vout)*Vout/(2*Vin*Lout*0.000001*('Efficiency Summary'!$E$9-'Efficiency Summary'!A37))))</f>
        <v>0</v>
      </c>
      <c r="B70" s="143">
        <f>IF('Power Loss'!$F$29&gt;1.4, Fs*1000, 1/(1/(Fs*1000)+'Efficiency Summary'!A70))</f>
        <v>500000</v>
      </c>
      <c r="C70" s="139">
        <f>Imin+(Imax-Imin)*0.75</f>
        <v>2.2502499999999999</v>
      </c>
      <c r="D70" s="13">
        <f t="shared" si="4"/>
        <v>7.4008785906055349E-2</v>
      </c>
      <c r="E70" s="13">
        <f t="shared" si="8"/>
        <v>1.4077415872343295</v>
      </c>
      <c r="F70" s="13">
        <f t="shared" si="6"/>
        <v>0.62207306786224614</v>
      </c>
      <c r="G70" s="13">
        <f t="shared" si="7"/>
        <v>2.2004078846378015</v>
      </c>
      <c r="H70" s="104"/>
      <c r="I70" s="13"/>
      <c r="J70" s="13"/>
      <c r="K70" s="13"/>
      <c r="L70" s="104"/>
      <c r="M70" s="104"/>
    </row>
    <row r="71" spans="1:13" ht="13.5" customHeight="1">
      <c r="A71" s="13">
        <f>IF(A38&gt;$E$9, 0, 2/((Vin-Vout)*Vout/(2*Vin*Lout*0.000001*('Efficiency Summary'!$E$9-'Efficiency Summary'!A38))))</f>
        <v>0</v>
      </c>
      <c r="B71" s="143">
        <f>IF('Power Loss'!$F$29&gt;1.4, Fs*1000, 1/(1/(Fs*1000)+'Efficiency Summary'!A71))</f>
        <v>500000</v>
      </c>
      <c r="C71" s="139">
        <f>Imin+(Imax-Imin)*0.8</f>
        <v>2.4002000000000003</v>
      </c>
      <c r="D71" s="13">
        <f t="shared" si="4"/>
        <v>7.4360102460593283E-2</v>
      </c>
      <c r="E71" s="13">
        <f t="shared" si="8"/>
        <v>1.4144240765908596</v>
      </c>
      <c r="F71" s="13">
        <f t="shared" si="6"/>
        <v>0.66391461738720547</v>
      </c>
      <c r="G71" s="13">
        <f t="shared" si="7"/>
        <v>2.342411942817971</v>
      </c>
      <c r="H71" s="104"/>
      <c r="I71" s="13"/>
      <c r="J71" s="13"/>
      <c r="K71" s="13"/>
      <c r="L71" s="104"/>
      <c r="M71" s="104"/>
    </row>
    <row r="72" spans="1:13" ht="13.5" customHeight="1">
      <c r="A72" s="13">
        <f>IF(A39&gt;$E$9, 0, 2/((Vin-Vout)*Vout/(2*Vin*Lout*0.000001*('Efficiency Summary'!$E$9-'Efficiency Summary'!A39))))</f>
        <v>0</v>
      </c>
      <c r="B72" s="143">
        <f>IF('Power Loss'!$F$29&gt;1.4, Fs*1000, 1/(1/(Fs*1000)+'Efficiency Summary'!A72))</f>
        <v>500000</v>
      </c>
      <c r="C72" s="139">
        <f>Imin+(Imax-Imin)*0.85</f>
        <v>2.5501499999999999</v>
      </c>
      <c r="D72" s="13">
        <f t="shared" si="4"/>
        <v>7.4711530095059792E-2</v>
      </c>
      <c r="E72" s="13">
        <f t="shared" si="8"/>
        <v>1.4211086788294354</v>
      </c>
      <c r="F72" s="13">
        <f t="shared" si="6"/>
        <v>0.70600461676684378</v>
      </c>
      <c r="G72" s="13">
        <f t="shared" si="7"/>
        <v>2.4845760859130337</v>
      </c>
      <c r="H72" s="104"/>
      <c r="I72" s="13"/>
      <c r="J72" s="13"/>
      <c r="K72" s="13"/>
      <c r="L72" s="104"/>
      <c r="M72" s="104"/>
    </row>
    <row r="73" spans="1:13" ht="13.5" customHeight="1">
      <c r="A73" s="13">
        <f>IF(A40&gt;$E$9, 0, 2/((Vin-Vout)*Vout/(2*Vin*Lout*0.000001*('Efficiency Summary'!$E$9-'Efficiency Summary'!A40))))</f>
        <v>0</v>
      </c>
      <c r="B73" s="143">
        <f>IF('Power Loss'!$F$29&gt;1.4, Fs*1000, 1/(1/(Fs*1000)+'Efficiency Summary'!A73))</f>
        <v>500000</v>
      </c>
      <c r="C73" s="139">
        <f>Imin+(Imax-Imin)*0.9</f>
        <v>2.7000999999999999</v>
      </c>
      <c r="D73" s="13">
        <f t="shared" si="4"/>
        <v>7.5063068862145352E-2</v>
      </c>
      <c r="E73" s="13">
        <f t="shared" si="8"/>
        <v>1.4277953949522966</v>
      </c>
      <c r="F73" s="13">
        <f t="shared" si="6"/>
        <v>0.74833299354050942</v>
      </c>
      <c r="G73" s="13">
        <f t="shared" si="7"/>
        <v>2.6268652512578465</v>
      </c>
      <c r="H73" s="104"/>
      <c r="I73" s="13"/>
      <c r="J73" s="13"/>
      <c r="K73" s="13"/>
      <c r="L73" s="104"/>
      <c r="M73" s="104"/>
    </row>
    <row r="74" spans="1:13" ht="13.5" customHeight="1">
      <c r="A74" s="13">
        <f>IF(A41&gt;$E$9, 0, 2/((Vin-Vout)*Vout/(2*Vin*Lout*0.000001*('Efficiency Summary'!$E$9-'Efficiency Summary'!A41))))</f>
        <v>0</v>
      </c>
      <c r="B74" s="143">
        <f>IF('Power Loss'!$F$29&gt;1.4, Fs*1000, 1/(1/(Fs*1000)+'Efficiency Summary'!A74))</f>
        <v>500000</v>
      </c>
      <c r="C74" s="139">
        <f>Imin+(Imax-Imin)*0.95</f>
        <v>2.85005</v>
      </c>
      <c r="D74" s="13">
        <f t="shared" si="4"/>
        <v>7.5414718814573831E-2</v>
      </c>
      <c r="E74" s="13">
        <f t="shared" si="8"/>
        <v>1.4344842259623192</v>
      </c>
      <c r="F74" s="13">
        <f t="shared" si="6"/>
        <v>0.79089162888119668</v>
      </c>
      <c r="G74" s="13">
        <f t="shared" si="7"/>
        <v>2.7692515565419846</v>
      </c>
      <c r="H74" s="104"/>
      <c r="I74" s="13"/>
      <c r="J74" s="13"/>
      <c r="K74" s="13"/>
      <c r="L74" s="104"/>
      <c r="M74" s="104"/>
    </row>
    <row r="75" spans="1:13" ht="13.5" customHeight="1">
      <c r="A75" s="13">
        <f>IF(A42&gt;$E$9, 0, 2/((Vin-Vout)*Vout/(2*Vin*Lout*0.000001*('Efficiency Summary'!$E$9-'Efficiency Summary'!A42))))</f>
        <v>0</v>
      </c>
      <c r="B75" s="143">
        <f>IF('Power Loss'!$F$29&gt;1.4, Fs*1000, 1/(1/(Fs*1000)+'Efficiency Summary'!A75))</f>
        <v>500000</v>
      </c>
      <c r="C75" s="139">
        <f>Imin+(Imax-Imin)</f>
        <v>3</v>
      </c>
      <c r="D75" s="13">
        <f t="shared" si="4"/>
        <v>7.5766480005102471E-2</v>
      </c>
      <c r="E75" s="13">
        <f t="shared" si="8"/>
        <v>1.4411751728630129</v>
      </c>
      <c r="F75" s="13">
        <f t="shared" si="6"/>
        <v>0.83367388456227587</v>
      </c>
      <c r="G75" s="13">
        <f t="shared" si="7"/>
        <v>2.911712556344102</v>
      </c>
      <c r="H75" s="104"/>
      <c r="I75" s="13"/>
      <c r="J75" s="13"/>
      <c r="K75" s="13"/>
      <c r="L75" s="104"/>
      <c r="M75" s="104"/>
    </row>
    <row r="76" spans="1:13" ht="22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04"/>
    </row>
    <row r="77" spans="1:13" ht="22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04"/>
    </row>
    <row r="78" spans="1:13" ht="22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04"/>
    </row>
    <row r="79" spans="1:13" ht="22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04"/>
    </row>
    <row r="80" spans="1:13" ht="22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04"/>
    </row>
    <row r="81" spans="1:11" ht="22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04"/>
    </row>
    <row r="82" spans="1:11" ht="22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04"/>
    </row>
    <row r="83" spans="1:11" ht="22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04"/>
    </row>
    <row r="84" spans="1:11" ht="22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04"/>
    </row>
    <row r="85" spans="1:11" ht="22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04"/>
    </row>
    <row r="86" spans="1:11" ht="22.5" customHeight="1">
      <c r="A86" s="13"/>
      <c r="B86" s="13"/>
      <c r="C86" s="13"/>
      <c r="D86" s="13"/>
      <c r="E86" s="13"/>
      <c r="F86" s="13"/>
      <c r="G86" s="13"/>
      <c r="H86" s="13"/>
      <c r="I86" s="13"/>
      <c r="J86" s="104"/>
      <c r="K86" s="104"/>
    </row>
    <row r="87" spans="1:11" ht="22.5" customHeight="1">
      <c r="A87" s="13"/>
      <c r="B87" s="13"/>
      <c r="C87" s="13"/>
      <c r="D87" s="13"/>
      <c r="E87" s="13"/>
      <c r="F87" s="13"/>
      <c r="G87" s="13"/>
      <c r="H87" s="13"/>
      <c r="I87" s="13"/>
      <c r="J87" s="104"/>
      <c r="K87" s="104"/>
    </row>
    <row r="88" spans="1:11" ht="22.5" customHeight="1">
      <c r="A88" s="13"/>
      <c r="B88" s="13"/>
      <c r="C88" s="13"/>
      <c r="D88" s="13"/>
      <c r="E88" s="13"/>
      <c r="F88" s="13"/>
      <c r="G88" s="13"/>
      <c r="H88" s="13"/>
      <c r="I88" s="13"/>
      <c r="J88" s="104"/>
      <c r="K88" s="104"/>
    </row>
    <row r="89" spans="1:11" ht="22.5" customHeight="1">
      <c r="A89" s="13"/>
      <c r="B89" s="13"/>
      <c r="C89" s="13"/>
      <c r="D89" s="13"/>
      <c r="E89" s="13"/>
      <c r="F89" s="13"/>
      <c r="G89" s="13"/>
      <c r="H89" s="13"/>
      <c r="I89" s="13"/>
      <c r="J89" s="104"/>
      <c r="K89" s="104"/>
    </row>
    <row r="90" spans="1:11" ht="22.5" customHeight="1">
      <c r="A90" s="13"/>
      <c r="B90" s="13"/>
      <c r="C90" s="13"/>
      <c r="D90" s="13"/>
      <c r="E90" s="13"/>
      <c r="F90" s="13"/>
      <c r="G90" s="13"/>
      <c r="H90" s="13"/>
      <c r="I90" s="13"/>
      <c r="J90" s="104"/>
      <c r="K90" s="104"/>
    </row>
    <row r="91" spans="1:11" ht="22.5" customHeight="1">
      <c r="A91" s="13"/>
      <c r="B91" s="13"/>
      <c r="C91" s="13"/>
      <c r="D91" s="13"/>
      <c r="E91" s="13"/>
      <c r="F91" s="13"/>
      <c r="G91" s="13"/>
      <c r="H91" s="13"/>
      <c r="I91" s="13"/>
      <c r="J91" s="104"/>
      <c r="K91" s="104"/>
    </row>
    <row r="92" spans="1:11" ht="22.5" customHeight="1">
      <c r="A92" s="13"/>
      <c r="B92" s="13"/>
      <c r="C92" s="13"/>
      <c r="D92" s="13"/>
      <c r="E92" s="13"/>
      <c r="F92" s="13"/>
      <c r="G92" s="13"/>
      <c r="H92" s="13"/>
      <c r="I92" s="13"/>
      <c r="J92" s="104"/>
      <c r="K92" s="104"/>
    </row>
    <row r="93" spans="1:11" ht="22.5" customHeight="1">
      <c r="A93" s="13"/>
      <c r="B93" s="13"/>
      <c r="C93" s="13"/>
      <c r="D93" s="13"/>
      <c r="E93" s="13"/>
      <c r="F93" s="13"/>
      <c r="G93" s="13"/>
      <c r="H93" s="13"/>
      <c r="I93" s="13"/>
      <c r="J93" s="104"/>
      <c r="K93" s="104"/>
    </row>
    <row r="94" spans="1:11" ht="22.5" customHeight="1">
      <c r="A94" s="13"/>
      <c r="B94" s="13"/>
      <c r="C94" s="13"/>
      <c r="D94" s="13"/>
      <c r="E94" s="13"/>
      <c r="F94" s="13"/>
      <c r="G94" s="13"/>
      <c r="H94" s="13"/>
      <c r="I94" s="13"/>
      <c r="J94" s="104"/>
      <c r="K94" s="104"/>
    </row>
    <row r="95" spans="1:11" ht="22.5" customHeight="1">
      <c r="A95" s="13"/>
      <c r="B95" s="13"/>
      <c r="C95" s="13"/>
      <c r="D95" s="13"/>
      <c r="E95" s="13"/>
      <c r="F95" s="13"/>
      <c r="G95" s="13"/>
      <c r="H95" s="13"/>
      <c r="I95" s="13"/>
      <c r="J95" s="104"/>
      <c r="K95" s="104"/>
    </row>
    <row r="96" spans="1:11" ht="22.5" customHeight="1">
      <c r="A96" s="13"/>
      <c r="B96" s="13"/>
      <c r="C96" s="13"/>
      <c r="D96" s="13"/>
      <c r="E96" s="13"/>
      <c r="F96" s="13"/>
      <c r="G96" s="13"/>
      <c r="H96" s="13"/>
      <c r="I96" s="13"/>
      <c r="J96" s="104"/>
      <c r="K96" s="104"/>
    </row>
    <row r="97" spans="1:18" ht="22.5" customHeight="1">
      <c r="A97" s="13"/>
      <c r="B97" s="13"/>
      <c r="C97" s="13"/>
      <c r="D97" s="13"/>
      <c r="E97" s="13"/>
      <c r="F97" s="13"/>
      <c r="G97" s="13"/>
      <c r="H97" s="13"/>
      <c r="I97" s="13"/>
      <c r="J97" s="104"/>
      <c r="K97" s="104"/>
    </row>
    <row r="98" spans="1:18" ht="22.5" customHeight="1">
      <c r="A98" s="13"/>
      <c r="B98" s="13"/>
      <c r="C98" s="13"/>
      <c r="D98" s="13"/>
      <c r="E98" s="13"/>
      <c r="F98" s="13"/>
      <c r="G98" s="13"/>
      <c r="H98" s="13"/>
      <c r="I98" s="13"/>
      <c r="J98" s="104"/>
      <c r="K98" s="104"/>
    </row>
    <row r="99" spans="1:18" ht="22.5" customHeight="1">
      <c r="A99" s="13"/>
      <c r="B99" s="13"/>
      <c r="C99" s="13"/>
      <c r="D99" s="13"/>
      <c r="E99" s="13"/>
      <c r="F99" s="13"/>
      <c r="G99" s="13"/>
      <c r="H99" s="13"/>
      <c r="I99" s="13"/>
      <c r="J99" s="104"/>
      <c r="K99" s="104"/>
    </row>
    <row r="100" spans="1:18" ht="22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04"/>
      <c r="K100" s="104"/>
    </row>
    <row r="101" spans="1:18" ht="22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04"/>
      <c r="K101" s="104"/>
    </row>
    <row r="102" spans="1:18" ht="20.25" customHeight="1"/>
    <row r="103" spans="1:18" ht="12.9" customHeight="1">
      <c r="A103" s="144" t="s">
        <v>116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8" ht="12.9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8" ht="12.9" customHeight="1">
      <c r="A105" s="13" t="s">
        <v>117</v>
      </c>
      <c r="B105" s="145">
        <v>1</v>
      </c>
      <c r="C105" s="145" t="s">
        <v>10</v>
      </c>
      <c r="D105" s="13"/>
      <c r="E105" s="13"/>
      <c r="F105" s="13"/>
      <c r="G105" s="13"/>
      <c r="H105" s="13"/>
      <c r="I105" s="13"/>
      <c r="J105" s="146" t="s">
        <v>118</v>
      </c>
      <c r="K105" s="145">
        <v>1</v>
      </c>
      <c r="L105" s="145" t="s">
        <v>5</v>
      </c>
      <c r="M105" s="13"/>
      <c r="N105" s="13"/>
      <c r="O105" s="13"/>
      <c r="P105" s="13"/>
      <c r="Q105" s="13"/>
    </row>
    <row r="106" spans="1:18" ht="12.9" customHeight="1">
      <c r="A106" s="13" t="s">
        <v>119</v>
      </c>
      <c r="B106" s="145">
        <f>1.015*Vout</f>
        <v>3.3494999999999995</v>
      </c>
      <c r="C106" s="145" t="s">
        <v>5</v>
      </c>
      <c r="D106" s="13"/>
      <c r="E106" s="13"/>
      <c r="F106" s="13"/>
      <c r="G106" s="13"/>
      <c r="H106" s="13"/>
      <c r="I106" s="13"/>
      <c r="J106" s="146" t="s">
        <v>120</v>
      </c>
      <c r="K106" s="145">
        <v>5</v>
      </c>
      <c r="L106" s="145" t="s">
        <v>121</v>
      </c>
      <c r="M106" s="13"/>
      <c r="N106" s="13"/>
      <c r="O106" s="13"/>
      <c r="P106" s="13"/>
      <c r="Q106" s="13"/>
    </row>
    <row r="107" spans="1:18" ht="12.9" customHeight="1">
      <c r="A107" s="13" t="s">
        <v>122</v>
      </c>
      <c r="B107" s="145">
        <v>0.2</v>
      </c>
      <c r="C107" s="145" t="s">
        <v>10</v>
      </c>
      <c r="D107" s="13"/>
      <c r="E107" s="13"/>
      <c r="F107" s="13"/>
      <c r="G107" s="13"/>
      <c r="H107" s="13"/>
      <c r="I107" s="13"/>
      <c r="J107" s="13" t="s">
        <v>84</v>
      </c>
      <c r="K107" s="145">
        <v>1000</v>
      </c>
      <c r="L107" s="145" t="s">
        <v>123</v>
      </c>
      <c r="M107" s="13"/>
      <c r="N107" s="13"/>
      <c r="O107" s="13"/>
      <c r="P107" s="13"/>
      <c r="Q107" s="13"/>
    </row>
    <row r="108" spans="1:18" ht="12.9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8" ht="12.9" customHeight="1">
      <c r="A109" s="13" t="s">
        <v>124</v>
      </c>
      <c r="B109" s="121">
        <f>+$B$105*Lout*0.000001/(Vin-Vout)</f>
        <v>1.0514541387024608E-7</v>
      </c>
      <c r="C109" s="13" t="s">
        <v>125</v>
      </c>
      <c r="D109" s="13"/>
      <c r="E109" s="13"/>
      <c r="F109" s="13"/>
      <c r="G109" s="13"/>
      <c r="H109" s="13"/>
      <c r="I109" s="13" t="s">
        <v>126</v>
      </c>
      <c r="J109" s="13"/>
      <c r="K109" s="13"/>
      <c r="L109" s="13"/>
      <c r="M109" s="13"/>
      <c r="N109" s="13"/>
      <c r="O109" s="13"/>
      <c r="P109" s="13"/>
      <c r="Q109" s="13"/>
      <c r="R109" s="26"/>
    </row>
    <row r="110" spans="1:18" ht="12.9" customHeight="1">
      <c r="A110" s="13" t="s">
        <v>127</v>
      </c>
      <c r="B110" s="121">
        <f>+$B$105*Lout*0.000001/(Vout)</f>
        <v>1.4242424242424242E-6</v>
      </c>
      <c r="C110" s="13" t="s">
        <v>125</v>
      </c>
      <c r="D110" s="13"/>
      <c r="E110" s="13"/>
      <c r="F110" s="13"/>
      <c r="G110" s="13"/>
      <c r="H110" s="13"/>
      <c r="I110" s="13" t="s">
        <v>128</v>
      </c>
      <c r="J110" s="13"/>
      <c r="K110" s="13"/>
      <c r="L110" s="13"/>
      <c r="M110" s="13"/>
      <c r="N110" s="13"/>
      <c r="O110" s="13"/>
      <c r="P110" s="13"/>
      <c r="Q110" s="13"/>
      <c r="R110" s="26"/>
    </row>
    <row r="111" spans="1:18" ht="12.9" customHeight="1">
      <c r="A111" s="13" t="s">
        <v>129</v>
      </c>
      <c r="B111" s="121">
        <f>1/(B109+B110)</f>
        <v>653856.38297872338</v>
      </c>
      <c r="C111" s="13" t="s">
        <v>130</v>
      </c>
      <c r="D111" s="13"/>
      <c r="E111" s="13"/>
      <c r="F111" s="13"/>
      <c r="G111" s="13"/>
      <c r="H111" s="13"/>
      <c r="I111" s="122" t="s">
        <v>131</v>
      </c>
      <c r="J111" s="13"/>
      <c r="K111" s="13"/>
      <c r="L111" s="13"/>
      <c r="M111" s="13"/>
      <c r="N111" s="13"/>
      <c r="O111" s="13"/>
      <c r="P111" s="13"/>
      <c r="Q111" s="13"/>
      <c r="R111" s="26"/>
    </row>
    <row r="112" spans="1:18" ht="12.9" customHeight="1">
      <c r="A112" s="13" t="s">
        <v>132</v>
      </c>
      <c r="B112" s="121">
        <f>2*B107*($B$105/2-B107)/(($B$106-Vout)*$B$105*cap)</f>
        <v>0.16161616161616274</v>
      </c>
      <c r="C112" s="13" t="s">
        <v>130</v>
      </c>
      <c r="D112" s="13"/>
      <c r="E112" s="13"/>
      <c r="F112" s="13"/>
      <c r="G112" s="13"/>
      <c r="H112" s="13"/>
      <c r="I112" s="122" t="s">
        <v>133</v>
      </c>
      <c r="J112" s="13"/>
      <c r="K112" s="13"/>
      <c r="L112" s="13"/>
      <c r="M112" s="13"/>
      <c r="N112" s="13"/>
      <c r="O112" s="13"/>
      <c r="P112" s="13"/>
      <c r="Q112" s="13"/>
      <c r="R112" s="26"/>
    </row>
    <row r="113" spans="1:18" ht="12.9" customHeight="1">
      <c r="A113" s="13" t="s">
        <v>134</v>
      </c>
      <c r="B113" s="121">
        <f>+DCR*0.001*2*'Efficiency Summary'!B46*'Efficiency Summary'!$B$44/3</f>
        <v>0</v>
      </c>
      <c r="C113" s="13" t="s">
        <v>40</v>
      </c>
      <c r="D113" s="13"/>
      <c r="E113" s="13"/>
      <c r="F113" s="13"/>
      <c r="G113" s="13"/>
      <c r="H113" s="13"/>
      <c r="I113" s="13" t="s">
        <v>135</v>
      </c>
      <c r="J113" s="13"/>
      <c r="K113" s="13"/>
      <c r="L113" s="13"/>
      <c r="M113" s="13"/>
      <c r="N113" s="13"/>
      <c r="O113" s="13"/>
      <c r="P113" s="13"/>
      <c r="Q113" s="13"/>
      <c r="R113" s="26"/>
    </row>
    <row r="114" spans="1:18" ht="12.9" customHeight="1">
      <c r="A114" s="13" t="s">
        <v>136</v>
      </c>
      <c r="B114" s="121">
        <f>+DCR*0.001*$B$105*B107/6</f>
        <v>1E-3</v>
      </c>
      <c r="C114" s="13" t="s">
        <v>40</v>
      </c>
      <c r="D114" s="13"/>
      <c r="E114" s="13"/>
      <c r="F114" s="13"/>
      <c r="G114" s="13"/>
      <c r="H114" s="13"/>
      <c r="I114" s="13" t="s">
        <v>135</v>
      </c>
      <c r="J114" s="13"/>
      <c r="K114" s="13"/>
      <c r="L114" s="13"/>
      <c r="M114" s="13"/>
      <c r="N114" s="13"/>
      <c r="O114" s="13"/>
      <c r="P114" s="13"/>
      <c r="Q114" s="13"/>
      <c r="R114" s="26"/>
    </row>
    <row r="115" spans="1:18" ht="12.9" customHeight="1">
      <c r="A115" s="13" t="s">
        <v>137</v>
      </c>
      <c r="B115" s="13">
        <f>2*Ron_u*0.001*'Efficiency Summary'!B46*'Efficiency Summary'!$B$44*Vout/(3*Vin)</f>
        <v>0</v>
      </c>
      <c r="C115" s="13" t="s">
        <v>40</v>
      </c>
      <c r="D115" s="13"/>
      <c r="E115" s="13"/>
      <c r="F115" s="13"/>
      <c r="G115" s="13"/>
      <c r="H115" s="13"/>
      <c r="I115" s="13" t="s">
        <v>138</v>
      </c>
      <c r="J115" s="13"/>
      <c r="K115" s="13"/>
      <c r="L115" s="13"/>
      <c r="M115" s="13"/>
      <c r="N115" s="13"/>
      <c r="O115" s="13"/>
      <c r="P115" s="13"/>
      <c r="Q115" s="13"/>
      <c r="R115" s="26"/>
    </row>
    <row r="116" spans="1:18" ht="12.9" customHeight="1">
      <c r="A116" s="13" t="s">
        <v>139</v>
      </c>
      <c r="B116" s="121" t="e">
        <f>+B107*(Vout*(Vin-Vout)/('Efficiency Summary'!$B$44*Lout*0.000001))*'Power Loss'!$B$53*0.000000001</f>
        <v>#DIV/0!</v>
      </c>
      <c r="C116" s="13" t="s">
        <v>40</v>
      </c>
      <c r="D116" s="13"/>
      <c r="E116" s="13"/>
      <c r="F116" s="13"/>
      <c r="G116" s="13"/>
      <c r="H116" s="13"/>
      <c r="I116" s="13" t="s">
        <v>140</v>
      </c>
      <c r="J116" s="13"/>
      <c r="K116" s="13"/>
      <c r="L116" s="13"/>
      <c r="M116" s="13"/>
      <c r="N116" s="13"/>
      <c r="O116" s="13"/>
      <c r="P116" s="13"/>
      <c r="Q116" s="13"/>
      <c r="R116" s="26"/>
    </row>
    <row r="117" spans="1:18" ht="12.9" customHeight="1">
      <c r="A117" s="13" t="s">
        <v>141</v>
      </c>
      <c r="B117" s="13" t="e">
        <f>+'Power Loss'!$B$50*0.000000001*Vin^2*2*'Efficiency Summary'!B46*Vout*(Vin-Vout)/(Lout*0.000001*'Power Loss'!$B$79*'Efficiency Summary'!$B$44^2)</f>
        <v>#DIV/0!</v>
      </c>
      <c r="C117" s="13" t="s">
        <v>40</v>
      </c>
      <c r="D117" s="13"/>
      <c r="E117" s="13"/>
      <c r="F117" s="13"/>
      <c r="G117" s="13"/>
      <c r="H117" s="13"/>
      <c r="I117" s="13" t="s">
        <v>142</v>
      </c>
      <c r="J117" s="13"/>
      <c r="K117" s="13"/>
      <c r="L117" s="13"/>
      <c r="M117" s="13"/>
      <c r="N117" s="13"/>
      <c r="O117" s="13"/>
      <c r="P117" s="13"/>
      <c r="Q117" s="13"/>
      <c r="R117" s="26"/>
    </row>
    <row r="118" spans="1:18" ht="12.9" customHeight="1">
      <c r="A118" s="13" t="s">
        <v>143</v>
      </c>
      <c r="B118" s="13">
        <f>2*Ron_l*0.001*'Efficiency Summary'!$B$46*'Efficiency Summary'!$B$44*(Vin-Vout)/(3*Vin)</f>
        <v>0</v>
      </c>
      <c r="C118" s="13" t="s">
        <v>40</v>
      </c>
      <c r="D118" s="13"/>
      <c r="E118" s="13"/>
      <c r="F118" s="13"/>
      <c r="G118" s="13"/>
      <c r="H118" s="13"/>
      <c r="I118" s="13" t="s">
        <v>144</v>
      </c>
      <c r="J118" s="13"/>
      <c r="K118" s="13"/>
      <c r="L118" s="13"/>
      <c r="M118" s="13"/>
      <c r="N118" s="13"/>
      <c r="O118" s="13"/>
      <c r="P118" s="13"/>
      <c r="Q118" s="13"/>
      <c r="R118" s="26"/>
    </row>
    <row r="119" spans="1:18" ht="12.9" customHeight="1">
      <c r="A119" s="13" t="s">
        <v>145</v>
      </c>
      <c r="B119" s="13" t="e">
        <f>+'Power Loss'!$B$67*0.000000001*Vin^2*2*'Efficiency Summary'!B46*Vout*(Vin-Vout)/(Lout*0.000001*'Power Loss'!$B$79*'Efficiency Summary'!$B$44^2)</f>
        <v>#DIV/0!</v>
      </c>
      <c r="C119" s="13" t="s">
        <v>40</v>
      </c>
      <c r="D119" s="13"/>
      <c r="E119" s="13"/>
      <c r="F119" s="13"/>
      <c r="G119" s="13"/>
      <c r="H119" s="13"/>
      <c r="I119" s="13" t="s">
        <v>146</v>
      </c>
      <c r="J119" s="13"/>
      <c r="K119" s="13"/>
      <c r="L119" s="13"/>
      <c r="M119" s="13"/>
      <c r="N119" s="13"/>
      <c r="O119" s="13"/>
      <c r="P119" s="13"/>
      <c r="Q119" s="13"/>
      <c r="R119" s="26"/>
    </row>
    <row r="120" spans="1:18" ht="12.9" customHeight="1">
      <c r="A120" s="13" t="s">
        <v>147</v>
      </c>
      <c r="B120" s="13" t="e">
        <f>+$K$105*$K$106*0.000000001*2*B107*Vout*(Vin-Vout)/('Efficiency Summary'!$B$44^2*Lout*0.000001*Vin)</f>
        <v>#DIV/0!</v>
      </c>
      <c r="C120" s="13" t="s">
        <v>40</v>
      </c>
      <c r="D120" s="13"/>
      <c r="E120" s="13"/>
      <c r="F120" s="13"/>
      <c r="G120" s="13"/>
      <c r="H120" s="13"/>
      <c r="I120" s="13" t="s">
        <v>148</v>
      </c>
      <c r="J120" s="13"/>
      <c r="K120" s="13"/>
      <c r="L120" s="13"/>
      <c r="M120" s="13"/>
      <c r="N120" s="13"/>
      <c r="O120" s="13"/>
      <c r="P120" s="13"/>
      <c r="Q120" s="13"/>
      <c r="R120" s="26"/>
    </row>
    <row r="121" spans="1:18" ht="12.9" customHeight="1">
      <c r="A121" s="13" t="s">
        <v>149</v>
      </c>
      <c r="B121" s="13">
        <f>+esr*0.001*B107*$B$105/(6*ncap)</f>
        <v>5.0000000000000002E-5</v>
      </c>
      <c r="C121" s="13" t="s">
        <v>40</v>
      </c>
      <c r="D121" s="13"/>
      <c r="E121" s="13"/>
      <c r="F121" s="13"/>
      <c r="G121" s="13"/>
      <c r="H121" s="13"/>
      <c r="I121" s="13" t="s">
        <v>150</v>
      </c>
      <c r="J121" s="13"/>
      <c r="K121" s="13"/>
      <c r="L121" s="13"/>
      <c r="M121" s="13"/>
      <c r="N121" s="13"/>
      <c r="O121" s="13"/>
      <c r="P121" s="13"/>
      <c r="Q121" s="13"/>
      <c r="R121" s="26"/>
    </row>
    <row r="122" spans="1:18" ht="12.9" customHeight="1">
      <c r="A122" s="13" t="s">
        <v>151</v>
      </c>
      <c r="B122" s="13">
        <f>+$K$107*0.000001*(1+20*B107)*Vin</f>
        <v>0.24</v>
      </c>
      <c r="C122" s="13" t="s">
        <v>40</v>
      </c>
      <c r="D122" s="13"/>
      <c r="E122" s="13"/>
      <c r="F122" s="13"/>
      <c r="G122" s="13"/>
      <c r="H122" s="13"/>
      <c r="I122" s="13" t="s">
        <v>152</v>
      </c>
      <c r="J122" s="13"/>
      <c r="K122" s="13"/>
      <c r="L122" s="13"/>
      <c r="M122" s="13"/>
      <c r="N122" s="13"/>
      <c r="O122" s="13"/>
      <c r="P122" s="13"/>
      <c r="Q122" s="13"/>
      <c r="R122" s="26"/>
    </row>
    <row r="123" spans="1:18" ht="12.9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26"/>
    </row>
    <row r="124" spans="1:18" ht="12.9" customHeight="1">
      <c r="A124" s="13" t="s">
        <v>153</v>
      </c>
      <c r="B124" s="121" t="e">
        <f>SUM(B113:B122)</f>
        <v>#DIV/0!</v>
      </c>
      <c r="C124" s="13" t="s">
        <v>40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26"/>
    </row>
    <row r="125" spans="1:18" ht="12.9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26"/>
    </row>
    <row r="126" spans="1:18" ht="12.9" customHeight="1">
      <c r="A126" s="13" t="s">
        <v>154</v>
      </c>
      <c r="B126" s="121">
        <f>+Vout*B107/(Vout*B107+'Efficiency Summary'!B63)</f>
        <v>1.3199982576023001E-6</v>
      </c>
      <c r="C126" s="13" t="s">
        <v>15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26"/>
    </row>
    <row r="127" spans="1:18" ht="12.9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26"/>
    </row>
    <row r="128" spans="1:18" ht="12.9" customHeight="1">
      <c r="A128" s="13" t="s">
        <v>155</v>
      </c>
      <c r="B128" s="13" t="s">
        <v>156</v>
      </c>
      <c r="C128" s="13" t="s">
        <v>124</v>
      </c>
      <c r="D128" s="13" t="s">
        <v>127</v>
      </c>
      <c r="E128" s="13" t="s">
        <v>129</v>
      </c>
      <c r="F128" s="13" t="s">
        <v>132</v>
      </c>
      <c r="G128" s="13" t="s">
        <v>134</v>
      </c>
      <c r="H128" s="13" t="s">
        <v>136</v>
      </c>
      <c r="I128" s="13" t="s">
        <v>137</v>
      </c>
      <c r="J128" s="13" t="s">
        <v>139</v>
      </c>
      <c r="K128" s="13" t="s">
        <v>141</v>
      </c>
      <c r="L128" s="13" t="s">
        <v>143</v>
      </c>
      <c r="M128" s="13" t="s">
        <v>145</v>
      </c>
      <c r="N128" s="13" t="s">
        <v>147</v>
      </c>
      <c r="O128" s="13" t="s">
        <v>149</v>
      </c>
      <c r="P128" s="13" t="s">
        <v>151</v>
      </c>
      <c r="Q128" s="13" t="s">
        <v>38</v>
      </c>
      <c r="R128" s="26"/>
    </row>
    <row r="129" spans="1:18" ht="12.9" customHeight="1">
      <c r="A129" s="13">
        <v>1</v>
      </c>
      <c r="B129" s="13">
        <f>+Imin</f>
        <v>1E-3</v>
      </c>
      <c r="C129" s="121">
        <f t="shared" ref="C129:C172" si="9">+$B$105*Lout*0.000001/(Vin-Vout)</f>
        <v>1.0514541387024608E-7</v>
      </c>
      <c r="D129" s="121">
        <f t="shared" ref="D129:D172" si="10">+$B$105*Lout*0.000001/(Vout)</f>
        <v>1.4242424242424242E-6</v>
      </c>
      <c r="E129" s="121">
        <f>1/(C129+D129)</f>
        <v>653856.38297872338</v>
      </c>
      <c r="F129" s="121">
        <f t="shared" ref="F129:F172" si="11">2*B129*($B$105/2-B129)/(($B$106-Vout)*$B$105*cap)</f>
        <v>1.3441077441077535E-3</v>
      </c>
      <c r="G129" s="121">
        <f>+DCR*0.001*2*'Efficiency Summary'!B129*'Efficiency Summary'!$B$105/3</f>
        <v>2.0000000000000002E-5</v>
      </c>
      <c r="H129" s="121">
        <f t="shared" ref="H129" si="12">+DCR*0.001*$B$105*B129/6</f>
        <v>5.0000000000000004E-6</v>
      </c>
      <c r="I129" s="13">
        <f>2*Ron_u*0.001*'Efficiency Summary'!B129*'Efficiency Summary'!$B$105*Vout/(3*Vin)</f>
        <v>5.9083750000000008E-6</v>
      </c>
      <c r="J129" s="121">
        <f>+B129*(Vout*(Vin-Vout)/('Efficiency Summary'!$B$105*Lout*0.000001))*'Power Loss'!$B$53*0.000000001</f>
        <v>2.510808510638298E-4</v>
      </c>
      <c r="K129" s="13">
        <f>+'Power Loss'!$B$50*0.000000001*Vin^2*2*'Efficiency Summary'!B129*Vout*(Vin-Vout)/(Lout*0.000001*'Power Loss'!$B$79*'Efficiency Summary'!$B$105^2)</f>
        <v>6.7313274476502672E-3</v>
      </c>
      <c r="L129" s="13">
        <f>2*Ron_l*0.001*'Efficiency Summary'!$B$107*'Efficiency Summary'!$B$105*(Vin-Vout)/(3*Vin)</f>
        <v>9.7395991875000015E-3</v>
      </c>
      <c r="M129" s="13">
        <f>+'Power Loss'!$B$67*0.000000001*Vin^2*2*'Efficiency Summary'!B129*Vout*(Vin-Vout)/(Lout*0.000001*'Power Loss'!$B$79*'Efficiency Summary'!$B$105^2)</f>
        <v>1.1062448539647428E-2</v>
      </c>
      <c r="N129" s="13">
        <f>+$K$105*$K$106*0.000000001*2*B129*Vout*(Vin-Vout)/('Efficiency Summary'!$B$105^2*Lout*0.000001*Vin)</f>
        <v>6.5385638297872345E-6</v>
      </c>
      <c r="O129" s="13">
        <f t="shared" ref="O129:O172" si="13">+esr*0.001*B129*$B$105/(6*ncap)</f>
        <v>2.4999999999999999E-7</v>
      </c>
      <c r="P129" s="13">
        <f t="shared" ref="P129" si="14">+$K$107*0.000001*(1+20*B129)*Vin</f>
        <v>4.8960000000000004E-2</v>
      </c>
      <c r="Q129" s="121">
        <f>+B129*Vout*100/(Vout*'Efficiency Summary'!B129+SUM('Efficiency Summary'!G129:P129))</f>
        <v>4.1207683333076588</v>
      </c>
      <c r="R129" s="26"/>
    </row>
    <row r="130" spans="1:18" ht="12.9" customHeight="1">
      <c r="A130" s="13">
        <f>+A129+2</f>
        <v>3</v>
      </c>
      <c r="B130" s="13">
        <f t="shared" ref="B130:B171" si="15">+Imin+($B$105-Imin)*0.01*A130/2</f>
        <v>1.5985000000000003E-2</v>
      </c>
      <c r="C130" s="121">
        <f t="shared" si="9"/>
        <v>1.0514541387024608E-7</v>
      </c>
      <c r="D130" s="121">
        <f t="shared" si="10"/>
        <v>1.4242424242424242E-6</v>
      </c>
      <c r="E130" s="121">
        <f>1/(C130+D130)</f>
        <v>653856.38297872338</v>
      </c>
      <c r="F130" s="121">
        <f t="shared" si="11"/>
        <v>2.0840349562289709E-2</v>
      </c>
      <c r="G130" s="121">
        <f>+DCR*0.001*2*'Efficiency Summary'!B130*'Efficiency Summary'!$B$105/3</f>
        <v>3.1970000000000007E-4</v>
      </c>
      <c r="H130" s="121">
        <f t="shared" ref="H130:H172" si="16">+DCR*0.001*$B$105*B130/6</f>
        <v>7.9925000000000018E-5</v>
      </c>
      <c r="I130" s="13">
        <f>2*Ron_u*0.001*'Efficiency Summary'!B130*'Efficiency Summary'!$B$105*Vout/(3*Vin)</f>
        <v>9.4445374375000003E-5</v>
      </c>
      <c r="J130" s="121">
        <f>+B130*(Vout*(Vin-Vout)/('Efficiency Summary'!$B$105*Lout*0.000001))*'Power Loss'!$B$53*0.000000001</f>
        <v>4.0135274042553204E-3</v>
      </c>
      <c r="K130" s="13">
        <f>+'Power Loss'!$B$50*0.000000001*Vin^2*2*'Efficiency Summary'!B130*Vout*(Vin-Vout)/(Lout*0.000001*'Power Loss'!$B$79*'Efficiency Summary'!$B$105^2)</f>
        <v>0.10760026925068955</v>
      </c>
      <c r="L130" s="13">
        <f>2*Ron_l*0.001*'Efficiency Summary'!$B$107*'Efficiency Summary'!$B$105*(Vin-Vout)/(3*Vin)</f>
        <v>9.7395991875000015E-3</v>
      </c>
      <c r="M130" s="13">
        <f>+'Power Loss'!$B$67*0.000000001*Vin^2*2*'Efficiency Summary'!B130*Vout*(Vin-Vout)/(Lout*0.000001*'Power Loss'!$B$79*'Efficiency Summary'!$B$105^2)</f>
        <v>0.17683323990626418</v>
      </c>
      <c r="N130" s="13">
        <f>+$K$105*$K$106*0.000000001*2*B130*Vout*(Vin-Vout)/('Efficiency Summary'!$B$105^2*Lout*0.000001*Vin)</f>
        <v>1.0451894281914894E-4</v>
      </c>
      <c r="O130" s="13">
        <f t="shared" si="13"/>
        <v>3.9962500000000009E-6</v>
      </c>
      <c r="P130" s="13">
        <f t="shared" ref="P130:P172" si="17">+$K$107*0.000001*(1+20*B130)*Vin</f>
        <v>6.3345600000000002E-2</v>
      </c>
      <c r="Q130" s="121">
        <f>+B130*Vout*100/(Vout*'Efficiency Summary'!B130+SUM('Efficiency Summary'!G130:P130))</f>
        <v>12.714477300062045</v>
      </c>
      <c r="R130" s="26"/>
    </row>
    <row r="131" spans="1:18" ht="12.9" customHeight="1">
      <c r="A131" s="13">
        <f t="shared" ref="A131:A172" si="18">+A130+2</f>
        <v>5</v>
      </c>
      <c r="B131" s="13">
        <f t="shared" si="15"/>
        <v>2.5975000000000002E-2</v>
      </c>
      <c r="C131" s="121">
        <f t="shared" si="9"/>
        <v>1.0514541387024608E-7</v>
      </c>
      <c r="D131" s="121">
        <f t="shared" si="10"/>
        <v>1.4242424242424242E-6</v>
      </c>
      <c r="E131" s="121">
        <f t="shared" ref="E131:E172" si="19">1/(C131+D131)</f>
        <v>653856.38297872338</v>
      </c>
      <c r="F131" s="121">
        <f t="shared" si="11"/>
        <v>3.3165789562289792E-2</v>
      </c>
      <c r="G131" s="121">
        <f>+DCR*0.001*2*'Efficiency Summary'!B131*'Efficiency Summary'!$B$105/3</f>
        <v>5.195E-4</v>
      </c>
      <c r="H131" s="121">
        <f t="shared" si="16"/>
        <v>1.29875E-4</v>
      </c>
      <c r="I131" s="13">
        <f>2*Ron_u*0.001*'Efficiency Summary'!B131*'Efficiency Summary'!$B$105*Vout/(3*Vin)</f>
        <v>1.5347004062499998E-4</v>
      </c>
      <c r="J131" s="121">
        <f>+B131*(Vout*(Vin-Vout)/('Efficiency Summary'!$B$105*Lout*0.000001))*'Power Loss'!$B$53*0.000000001</f>
        <v>6.5218251063829799E-3</v>
      </c>
      <c r="K131" s="13">
        <f>+'Power Loss'!$B$50*0.000000001*Vin^2*2*'Efficiency Summary'!B131*Vout*(Vin-Vout)/(Lout*0.000001*'Power Loss'!$B$79*'Efficiency Summary'!$B$105^2)</f>
        <v>0.17484623045271572</v>
      </c>
      <c r="L131" s="13">
        <f>2*Ron_l*0.001*'Efficiency Summary'!$B$107*'Efficiency Summary'!$B$105*(Vin-Vout)/(3*Vin)</f>
        <v>9.7395991875000015E-3</v>
      </c>
      <c r="M131" s="13">
        <f>+'Power Loss'!$B$67*0.000000001*Vin^2*2*'Efficiency Summary'!B131*Vout*(Vin-Vout)/(Lout*0.000001*'Power Loss'!$B$79*'Efficiency Summary'!$B$105^2)</f>
        <v>0.28734710081734199</v>
      </c>
      <c r="N131" s="13">
        <f>+$K$105*$K$106*0.000000001*2*B131*Vout*(Vin-Vout)/('Efficiency Summary'!$B$105^2*Lout*0.000001*Vin)</f>
        <v>1.698391954787234E-4</v>
      </c>
      <c r="O131" s="13">
        <f t="shared" si="13"/>
        <v>6.4937500000000011E-6</v>
      </c>
      <c r="P131" s="13">
        <f t="shared" si="17"/>
        <v>7.2936000000000001E-2</v>
      </c>
      <c r="Q131" s="121">
        <f>+B131*Vout*100/(Vout*'Efficiency Summary'!B131+SUM('Efficiency Summary'!G131:P131))</f>
        <v>13.433503857473674</v>
      </c>
      <c r="R131" s="26"/>
    </row>
    <row r="132" spans="1:18" ht="12.9" customHeight="1">
      <c r="A132" s="13">
        <f t="shared" si="18"/>
        <v>7</v>
      </c>
      <c r="B132" s="13">
        <f t="shared" si="15"/>
        <v>3.5965000000000004E-2</v>
      </c>
      <c r="C132" s="121">
        <f t="shared" si="9"/>
        <v>1.0514541387024608E-7</v>
      </c>
      <c r="D132" s="121">
        <f t="shared" si="10"/>
        <v>1.4242424242424242E-6</v>
      </c>
      <c r="E132" s="121">
        <f t="shared" si="19"/>
        <v>653856.38297872338</v>
      </c>
      <c r="F132" s="121">
        <f t="shared" si="11"/>
        <v>4.4953585925926243E-2</v>
      </c>
      <c r="G132" s="121">
        <f>+DCR*0.001*2*'Efficiency Summary'!B132*'Efficiency Summary'!$B$105/3</f>
        <v>7.1930000000000008E-4</v>
      </c>
      <c r="H132" s="121">
        <f t="shared" si="16"/>
        <v>1.7982500000000002E-4</v>
      </c>
      <c r="I132" s="13">
        <f>2*Ron_u*0.001*'Efficiency Summary'!B132*'Efficiency Summary'!$B$105*Vout/(3*Vin)</f>
        <v>2.12494706875E-4</v>
      </c>
      <c r="J132" s="121">
        <f>+B132*(Vout*(Vin-Vout)/('Efficiency Summary'!$B$105*Lout*0.000001))*'Power Loss'!$B$53*0.000000001</f>
        <v>9.0301228085106402E-3</v>
      </c>
      <c r="K132" s="13">
        <f>+'Power Loss'!$B$50*0.000000001*Vin^2*2*'Efficiency Summary'!B132*Vout*(Vin-Vout)/(Lout*0.000001*'Power Loss'!$B$79*'Efficiency Summary'!$B$105^2)</f>
        <v>0.24209219165474186</v>
      </c>
      <c r="L132" s="13">
        <f>2*Ron_l*0.001*'Efficiency Summary'!$B$107*'Efficiency Summary'!$B$105*(Vin-Vout)/(3*Vin)</f>
        <v>9.7395991875000015E-3</v>
      </c>
      <c r="M132" s="13">
        <f>+'Power Loss'!$B$67*0.000000001*Vin^2*2*'Efficiency Summary'!B132*Vout*(Vin-Vout)/(Lout*0.000001*'Power Loss'!$B$79*'Efficiency Summary'!$B$105^2)</f>
        <v>0.39786096172841989</v>
      </c>
      <c r="N132" s="13">
        <f>+$K$105*$K$106*0.000000001*2*B132*Vout*(Vin-Vout)/('Efficiency Summary'!$B$105^2*Lout*0.000001*Vin)</f>
        <v>2.3515944813829793E-4</v>
      </c>
      <c r="O132" s="13">
        <f t="shared" si="13"/>
        <v>8.9912500000000014E-6</v>
      </c>
      <c r="P132" s="13">
        <f t="shared" si="17"/>
        <v>8.25264E-2</v>
      </c>
      <c r="Q132" s="121">
        <f>+B132*Vout*100/(Vout*'Efficiency Summary'!B132+SUM('Efficiency Summary'!G132:P132))</f>
        <v>13.779860742642628</v>
      </c>
      <c r="R132" s="26"/>
    </row>
    <row r="133" spans="1:18" ht="12.9" customHeight="1">
      <c r="A133" s="13">
        <f t="shared" si="18"/>
        <v>9</v>
      </c>
      <c r="B133" s="13">
        <f t="shared" si="15"/>
        <v>4.5955000000000003E-2</v>
      </c>
      <c r="C133" s="121">
        <f t="shared" si="9"/>
        <v>1.0514541387024608E-7</v>
      </c>
      <c r="D133" s="121">
        <f t="shared" si="10"/>
        <v>1.4242424242424242E-6</v>
      </c>
      <c r="E133" s="121">
        <f t="shared" si="19"/>
        <v>653856.38297872338</v>
      </c>
      <c r="F133" s="121">
        <f t="shared" si="11"/>
        <v>5.6203738653199047E-2</v>
      </c>
      <c r="G133" s="121">
        <f>+DCR*0.001*2*'Efficiency Summary'!B133*'Efficiency Summary'!$B$105/3</f>
        <v>9.1909999999999995E-4</v>
      </c>
      <c r="H133" s="121">
        <f t="shared" si="16"/>
        <v>2.2977499999999999E-4</v>
      </c>
      <c r="I133" s="13">
        <f>2*Ron_u*0.001*'Efficiency Summary'!B133*'Efficiency Summary'!$B$105*Vout/(3*Vin)</f>
        <v>2.7151937312499999E-4</v>
      </c>
      <c r="J133" s="121">
        <f>+B133*(Vout*(Vin-Vout)/('Efficiency Summary'!$B$105*Lout*0.000001))*'Power Loss'!$B$53*0.000000001</f>
        <v>1.15384205106383E-2</v>
      </c>
      <c r="K133" s="13">
        <f>+'Power Loss'!$B$50*0.000000001*Vin^2*2*'Efficiency Summary'!B133*Vout*(Vin-Vout)/(Lout*0.000001*'Power Loss'!$B$79*'Efficiency Summary'!$B$105^2)</f>
        <v>0.30933815285676802</v>
      </c>
      <c r="L133" s="13">
        <f>2*Ron_l*0.001*'Efficiency Summary'!$B$107*'Efficiency Summary'!$B$105*(Vin-Vout)/(3*Vin)</f>
        <v>9.7395991875000015E-3</v>
      </c>
      <c r="M133" s="13">
        <f>+'Power Loss'!$B$67*0.000000001*Vin^2*2*'Efficiency Summary'!B133*Vout*(Vin-Vout)/(Lout*0.000001*'Power Loss'!$B$79*'Efficiency Summary'!$B$105^2)</f>
        <v>0.50837482263949774</v>
      </c>
      <c r="N133" s="13">
        <f>+$K$105*$K$106*0.000000001*2*B133*Vout*(Vin-Vout)/('Efficiency Summary'!$B$105^2*Lout*0.000001*Vin)</f>
        <v>3.0047970079787235E-4</v>
      </c>
      <c r="O133" s="13">
        <f t="shared" si="13"/>
        <v>1.1488750000000001E-5</v>
      </c>
      <c r="P133" s="13">
        <f t="shared" si="17"/>
        <v>9.2116799999999999E-2</v>
      </c>
      <c r="Q133" s="121">
        <f>+B133*Vout*100/(Vout*'Efficiency Summary'!B133+SUM('Efficiency Summary'!G133:P133))</f>
        <v>13.983648364535156</v>
      </c>
      <c r="R133" s="26"/>
    </row>
    <row r="134" spans="1:18" ht="12.9" customHeight="1">
      <c r="A134" s="13">
        <f t="shared" si="18"/>
        <v>11</v>
      </c>
      <c r="B134" s="13">
        <f t="shared" si="15"/>
        <v>5.5945000000000002E-2</v>
      </c>
      <c r="C134" s="121">
        <f t="shared" si="9"/>
        <v>1.0514541387024608E-7</v>
      </c>
      <c r="D134" s="121">
        <f t="shared" si="10"/>
        <v>1.4242424242424242E-6</v>
      </c>
      <c r="E134" s="121">
        <f t="shared" si="19"/>
        <v>653856.38297872338</v>
      </c>
      <c r="F134" s="121">
        <f t="shared" si="11"/>
        <v>6.6916247744108204E-2</v>
      </c>
      <c r="G134" s="121">
        <f>+DCR*0.001*2*'Efficiency Summary'!B134*'Efficiency Summary'!$B$105/3</f>
        <v>1.1188999999999999E-3</v>
      </c>
      <c r="H134" s="121">
        <f t="shared" si="16"/>
        <v>2.7972499999999998E-4</v>
      </c>
      <c r="I134" s="13">
        <f>2*Ron_u*0.001*'Efficiency Summary'!B134*'Efficiency Summary'!$B$105*Vout/(3*Vin)</f>
        <v>3.3054403937499995E-4</v>
      </c>
      <c r="J134" s="121">
        <f>+B134*(Vout*(Vin-Vout)/('Efficiency Summary'!$B$105*Lout*0.000001))*'Power Loss'!$B$53*0.000000001</f>
        <v>1.4046718212765959E-2</v>
      </c>
      <c r="K134" s="13">
        <f>+'Power Loss'!$B$50*0.000000001*Vin^2*2*'Efficiency Summary'!B134*Vout*(Vin-Vout)/(Lout*0.000001*'Power Loss'!$B$79*'Efficiency Summary'!$B$105^2)</f>
        <v>0.37658411405879422</v>
      </c>
      <c r="L134" s="13">
        <f>2*Ron_l*0.001*'Efficiency Summary'!$B$107*'Efficiency Summary'!$B$105*(Vin-Vout)/(3*Vin)</f>
        <v>9.7395991875000015E-3</v>
      </c>
      <c r="M134" s="13">
        <f>+'Power Loss'!$B$67*0.000000001*Vin^2*2*'Efficiency Summary'!B134*Vout*(Vin-Vout)/(Lout*0.000001*'Power Loss'!$B$79*'Efficiency Summary'!$B$105^2)</f>
        <v>0.61888868355057547</v>
      </c>
      <c r="N134" s="13">
        <f>+$K$105*$K$106*0.000000001*2*B134*Vout*(Vin-Vout)/('Efficiency Summary'!$B$105^2*Lout*0.000001*Vin)</f>
        <v>3.6579995345744688E-4</v>
      </c>
      <c r="O134" s="13">
        <f t="shared" si="13"/>
        <v>1.3986250000000002E-5</v>
      </c>
      <c r="P134" s="13">
        <f t="shared" si="17"/>
        <v>0.1017072</v>
      </c>
      <c r="Q134" s="121">
        <f>+B134*Vout*100/(Vout*'Efficiency Summary'!B134+SUM('Efficiency Summary'!G134:P134))</f>
        <v>14.11786950429204</v>
      </c>
      <c r="R134" s="26"/>
    </row>
    <row r="135" spans="1:18" ht="12.9" customHeight="1">
      <c r="A135" s="13">
        <f t="shared" si="18"/>
        <v>13</v>
      </c>
      <c r="B135" s="13">
        <f t="shared" si="15"/>
        <v>6.5935000000000007E-2</v>
      </c>
      <c r="C135" s="121">
        <f t="shared" si="9"/>
        <v>1.0514541387024608E-7</v>
      </c>
      <c r="D135" s="121">
        <f t="shared" si="10"/>
        <v>1.4242424242424242E-6</v>
      </c>
      <c r="E135" s="121">
        <f t="shared" si="19"/>
        <v>653856.38297872338</v>
      </c>
      <c r="F135" s="121">
        <f t="shared" si="11"/>
        <v>7.7091113198653749E-2</v>
      </c>
      <c r="G135" s="121">
        <f>+DCR*0.001*2*'Efficiency Summary'!B135*'Efficiency Summary'!$B$105/3</f>
        <v>1.3187000000000001E-3</v>
      </c>
      <c r="H135" s="121">
        <f t="shared" si="16"/>
        <v>3.2967500000000003E-4</v>
      </c>
      <c r="I135" s="13">
        <f>2*Ron_u*0.001*'Efficiency Summary'!B135*'Efficiency Summary'!$B$105*Vout/(3*Vin)</f>
        <v>3.8956870562499997E-4</v>
      </c>
      <c r="J135" s="121">
        <f>+B135*(Vout*(Vin-Vout)/('Efficiency Summary'!$B$105*Lout*0.000001))*'Power Loss'!$B$53*0.000000001</f>
        <v>1.6555015914893619E-2</v>
      </c>
      <c r="K135" s="13">
        <f>+'Power Loss'!$B$50*0.000000001*Vin^2*2*'Efficiency Summary'!B135*Vout*(Vin-Vout)/(Lout*0.000001*'Power Loss'!$B$79*'Efficiency Summary'!$B$105^2)</f>
        <v>0.44383007526082041</v>
      </c>
      <c r="L135" s="13">
        <f>2*Ron_l*0.001*'Efficiency Summary'!$B$107*'Efficiency Summary'!$B$105*(Vin-Vout)/(3*Vin)</f>
        <v>9.7395991875000015E-3</v>
      </c>
      <c r="M135" s="13">
        <f>+'Power Loss'!$B$67*0.000000001*Vin^2*2*'Efficiency Summary'!B135*Vout*(Vin-Vout)/(Lout*0.000001*'Power Loss'!$B$79*'Efficiency Summary'!$B$105^2)</f>
        <v>0.72940254446165331</v>
      </c>
      <c r="N135" s="13">
        <f>+$K$105*$K$106*0.000000001*2*B135*Vout*(Vin-Vout)/('Efficiency Summary'!$B$105^2*Lout*0.000001*Vin)</f>
        <v>4.311202061170213E-4</v>
      </c>
      <c r="O135" s="13">
        <f t="shared" si="13"/>
        <v>1.6483750000000003E-5</v>
      </c>
      <c r="P135" s="13">
        <f t="shared" si="17"/>
        <v>0.11129760000000002</v>
      </c>
      <c r="Q135" s="121">
        <f>+B135*Vout*100/(Vout*'Efficiency Summary'!B135+SUM('Efficiency Summary'!G135:P135))</f>
        <v>14.212952199373571</v>
      </c>
      <c r="R135" s="26"/>
    </row>
    <row r="136" spans="1:18" ht="12.9" customHeight="1">
      <c r="A136" s="13">
        <f t="shared" si="18"/>
        <v>15</v>
      </c>
      <c r="B136" s="13">
        <f t="shared" si="15"/>
        <v>7.5925000000000006E-2</v>
      </c>
      <c r="C136" s="121">
        <f t="shared" si="9"/>
        <v>1.0514541387024608E-7</v>
      </c>
      <c r="D136" s="121">
        <f t="shared" si="10"/>
        <v>1.4242424242424242E-6</v>
      </c>
      <c r="E136" s="121">
        <f t="shared" si="19"/>
        <v>653856.38297872338</v>
      </c>
      <c r="F136" s="121">
        <f t="shared" si="11"/>
        <v>8.672833501683562E-2</v>
      </c>
      <c r="G136" s="121">
        <f>+DCR*0.001*2*'Efficiency Summary'!B136*'Efficiency Summary'!$B$105/3</f>
        <v>1.5185000000000001E-3</v>
      </c>
      <c r="H136" s="121">
        <f t="shared" si="16"/>
        <v>3.7962500000000003E-4</v>
      </c>
      <c r="I136" s="13">
        <f>2*Ron_u*0.001*'Efficiency Summary'!B136*'Efficiency Summary'!$B$105*Vout/(3*Vin)</f>
        <v>4.4859337187499993E-4</v>
      </c>
      <c r="J136" s="121">
        <f>+B136*(Vout*(Vin-Vout)/('Efficiency Summary'!$B$105*Lout*0.000001))*'Power Loss'!$B$53*0.000000001</f>
        <v>1.906331361702128E-2</v>
      </c>
      <c r="K136" s="13">
        <f>+'Power Loss'!$B$50*0.000000001*Vin^2*2*'Efficiency Summary'!B136*Vout*(Vin-Vout)/(Lout*0.000001*'Power Loss'!$B$79*'Efficiency Summary'!$B$105^2)</f>
        <v>0.51107603646284661</v>
      </c>
      <c r="L136" s="13">
        <f>2*Ron_l*0.001*'Efficiency Summary'!$B$107*'Efficiency Summary'!$B$105*(Vin-Vout)/(3*Vin)</f>
        <v>9.7395991875000015E-3</v>
      </c>
      <c r="M136" s="13">
        <f>+'Power Loss'!$B$67*0.000000001*Vin^2*2*'Efficiency Summary'!B136*Vout*(Vin-Vout)/(Lout*0.000001*'Power Loss'!$B$79*'Efficiency Summary'!$B$105^2)</f>
        <v>0.83991640537273116</v>
      </c>
      <c r="N136" s="13">
        <f>+$K$105*$K$106*0.000000001*2*B136*Vout*(Vin-Vout)/('Efficiency Summary'!$B$105^2*Lout*0.000001*Vin)</f>
        <v>4.9644045877659583E-4</v>
      </c>
      <c r="O136" s="13">
        <f t="shared" si="13"/>
        <v>1.8981250000000001E-5</v>
      </c>
      <c r="P136" s="13">
        <f t="shared" si="17"/>
        <v>0.12088800000000002</v>
      </c>
      <c r="Q136" s="121">
        <f>+B136*Vout*100/(Vout*'Efficiency Summary'!B136+SUM('Efficiency Summary'!G136:P136))</f>
        <v>14.283837092002805</v>
      </c>
      <c r="R136" s="26"/>
    </row>
    <row r="137" spans="1:18" ht="12.9" customHeight="1">
      <c r="A137" s="13">
        <f t="shared" si="18"/>
        <v>17</v>
      </c>
      <c r="B137" s="13">
        <f t="shared" si="15"/>
        <v>8.5915000000000005E-2</v>
      </c>
      <c r="C137" s="121">
        <f t="shared" si="9"/>
        <v>1.0514541387024608E-7</v>
      </c>
      <c r="D137" s="121">
        <f t="shared" si="10"/>
        <v>1.4242424242424242E-6</v>
      </c>
      <c r="E137" s="121">
        <f t="shared" si="19"/>
        <v>653856.38297872338</v>
      </c>
      <c r="F137" s="121">
        <f t="shared" si="11"/>
        <v>9.5827913198653872E-2</v>
      </c>
      <c r="G137" s="121">
        <f>+DCR*0.001*2*'Efficiency Summary'!B137*'Efficiency Summary'!$B$105/3</f>
        <v>1.7183000000000001E-3</v>
      </c>
      <c r="H137" s="121">
        <f t="shared" si="16"/>
        <v>4.2957500000000002E-4</v>
      </c>
      <c r="I137" s="13">
        <f>2*Ron_u*0.001*'Efficiency Summary'!B137*'Efficiency Summary'!$B$105*Vout/(3*Vin)</f>
        <v>5.0761803812499995E-4</v>
      </c>
      <c r="J137" s="121">
        <f>+B137*(Vout*(Vin-Vout)/('Efficiency Summary'!$B$105*Lout*0.000001))*'Power Loss'!$B$53*0.000000001</f>
        <v>2.1571611319148937E-2</v>
      </c>
      <c r="K137" s="13">
        <f>+'Power Loss'!$B$50*0.000000001*Vin^2*2*'Efficiency Summary'!B137*Vout*(Vin-Vout)/(Lout*0.000001*'Power Loss'!$B$79*'Efficiency Summary'!$B$105^2)</f>
        <v>0.57832199766487258</v>
      </c>
      <c r="L137" s="13">
        <f>2*Ron_l*0.001*'Efficiency Summary'!$B$107*'Efficiency Summary'!$B$105*(Vin-Vout)/(3*Vin)</f>
        <v>9.7395991875000015E-3</v>
      </c>
      <c r="M137" s="13">
        <f>+'Power Loss'!$B$67*0.000000001*Vin^2*2*'Efficiency Summary'!B137*Vout*(Vin-Vout)/(Lout*0.000001*'Power Loss'!$B$79*'Efficiency Summary'!$B$105^2)</f>
        <v>0.95043026628380889</v>
      </c>
      <c r="N137" s="13">
        <f>+$K$105*$K$106*0.000000001*2*B137*Vout*(Vin-Vout)/('Efficiency Summary'!$B$105^2*Lout*0.000001*Vin)</f>
        <v>5.617607114361703E-4</v>
      </c>
      <c r="O137" s="13">
        <f t="shared" si="13"/>
        <v>2.1478750000000002E-5</v>
      </c>
      <c r="P137" s="13">
        <f t="shared" si="17"/>
        <v>0.13047840000000002</v>
      </c>
      <c r="Q137" s="121">
        <f>+B137*Vout*100/(Vout*'Efficiency Summary'!B137+SUM('Efficiency Summary'!G137:P137))</f>
        <v>14.338718690337277</v>
      </c>
      <c r="R137" s="26"/>
    </row>
    <row r="138" spans="1:18" ht="12.9" customHeight="1">
      <c r="A138" s="13">
        <f t="shared" si="18"/>
        <v>19</v>
      </c>
      <c r="B138" s="13">
        <f t="shared" si="15"/>
        <v>9.5905000000000004E-2</v>
      </c>
      <c r="C138" s="121">
        <f t="shared" si="9"/>
        <v>1.0514541387024608E-7</v>
      </c>
      <c r="D138" s="121">
        <f t="shared" si="10"/>
        <v>1.4242424242424242E-6</v>
      </c>
      <c r="E138" s="121">
        <f t="shared" si="19"/>
        <v>653856.38297872338</v>
      </c>
      <c r="F138" s="121">
        <f t="shared" si="11"/>
        <v>0.10438984774410846</v>
      </c>
      <c r="G138" s="121">
        <f>+DCR*0.001*2*'Efficiency Summary'!B138*'Efficiency Summary'!$B$105/3</f>
        <v>1.9181000000000001E-3</v>
      </c>
      <c r="H138" s="121">
        <f t="shared" si="16"/>
        <v>4.7952500000000001E-4</v>
      </c>
      <c r="I138" s="13">
        <f>2*Ron_u*0.001*'Efficiency Summary'!B138*'Efficiency Summary'!$B$105*Vout/(3*Vin)</f>
        <v>5.6664270437499996E-4</v>
      </c>
      <c r="J138" s="121">
        <f>+B138*(Vout*(Vin-Vout)/('Efficiency Summary'!$B$105*Lout*0.000001))*'Power Loss'!$B$53*0.000000001</f>
        <v>2.4079909021276599E-2</v>
      </c>
      <c r="K138" s="13">
        <f>+'Power Loss'!$B$50*0.000000001*Vin^2*2*'Efficiency Summary'!B138*Vout*(Vin-Vout)/(Lout*0.000001*'Power Loss'!$B$79*'Efficiency Summary'!$B$105^2)</f>
        <v>0.64556795886689899</v>
      </c>
      <c r="L138" s="13">
        <f>2*Ron_l*0.001*'Efficiency Summary'!$B$107*'Efficiency Summary'!$B$105*(Vin-Vout)/(3*Vin)</f>
        <v>9.7395991875000015E-3</v>
      </c>
      <c r="M138" s="13">
        <f>+'Power Loss'!$B$67*0.000000001*Vin^2*2*'Efficiency Summary'!B138*Vout*(Vin-Vout)/(Lout*0.000001*'Power Loss'!$B$79*'Efficiency Summary'!$B$105^2)</f>
        <v>1.060944127194887</v>
      </c>
      <c r="N138" s="13">
        <f>+$K$105*$K$106*0.000000001*2*B138*Vout*(Vin-Vout)/('Efficiency Summary'!$B$105^2*Lout*0.000001*Vin)</f>
        <v>6.2708096409574466E-4</v>
      </c>
      <c r="O138" s="13">
        <f t="shared" si="13"/>
        <v>2.3976250000000003E-5</v>
      </c>
      <c r="P138" s="13">
        <f t="shared" si="17"/>
        <v>0.14006879999999999</v>
      </c>
      <c r="Q138" s="121">
        <f>+B138*Vout*100/(Vout*'Efficiency Summary'!B138+SUM('Efficiency Summary'!G138:P138))</f>
        <v>14.382466749642134</v>
      </c>
      <c r="R138" s="26"/>
    </row>
    <row r="139" spans="1:18" ht="12.9" customHeight="1">
      <c r="A139" s="13">
        <f t="shared" si="18"/>
        <v>21</v>
      </c>
      <c r="B139" s="13">
        <f t="shared" si="15"/>
        <v>0.105895</v>
      </c>
      <c r="C139" s="121">
        <f t="shared" si="9"/>
        <v>1.0514541387024608E-7</v>
      </c>
      <c r="D139" s="121">
        <f t="shared" si="10"/>
        <v>1.4242424242424242E-6</v>
      </c>
      <c r="E139" s="121">
        <f t="shared" si="19"/>
        <v>653856.38297872338</v>
      </c>
      <c r="F139" s="121">
        <f t="shared" si="11"/>
        <v>0.11241413865319944</v>
      </c>
      <c r="G139" s="121">
        <f>+DCR*0.001*2*'Efficiency Summary'!B139*'Efficiency Summary'!$B$105/3</f>
        <v>2.1179000000000003E-3</v>
      </c>
      <c r="H139" s="121">
        <f t="shared" si="16"/>
        <v>5.2947500000000006E-4</v>
      </c>
      <c r="I139" s="13">
        <f>2*Ron_u*0.001*'Efficiency Summary'!B139*'Efficiency Summary'!$B$105*Vout/(3*Vin)</f>
        <v>6.2566737062499998E-4</v>
      </c>
      <c r="J139" s="121">
        <f>+B139*(Vout*(Vin-Vout)/('Efficiency Summary'!$B$105*Lout*0.000001))*'Power Loss'!$B$53*0.000000001</f>
        <v>2.6588206723404256E-2</v>
      </c>
      <c r="K139" s="13">
        <f>+'Power Loss'!$B$50*0.000000001*Vin^2*2*'Efficiency Summary'!B139*Vout*(Vin-Vout)/(Lout*0.000001*'Power Loss'!$B$79*'Efficiency Summary'!$B$105^2)</f>
        <v>0.71281392006892497</v>
      </c>
      <c r="L139" s="13">
        <f>2*Ron_l*0.001*'Efficiency Summary'!$B$107*'Efficiency Summary'!$B$105*(Vin-Vout)/(3*Vin)</f>
        <v>9.7395991875000015E-3</v>
      </c>
      <c r="M139" s="13">
        <f>+'Power Loss'!$B$67*0.000000001*Vin^2*2*'Efficiency Summary'!B139*Vout*(Vin-Vout)/(Lout*0.000001*'Power Loss'!$B$79*'Efficiency Summary'!$B$105^2)</f>
        <v>1.1714579881059646</v>
      </c>
      <c r="N139" s="13">
        <f>+$K$105*$K$106*0.000000001*2*B139*Vout*(Vin-Vout)/('Efficiency Summary'!$B$105^2*Lout*0.000001*Vin)</f>
        <v>6.9240121675531914E-4</v>
      </c>
      <c r="O139" s="13">
        <f t="shared" si="13"/>
        <v>2.647375E-5</v>
      </c>
      <c r="P139" s="13">
        <f t="shared" si="17"/>
        <v>0.14965920000000002</v>
      </c>
      <c r="Q139" s="121">
        <f>+B139*Vout*100/(Vout*'Efficiency Summary'!B139+SUM('Efficiency Summary'!G139:P139))</f>
        <v>14.418157176572956</v>
      </c>
      <c r="R139" s="26"/>
    </row>
    <row r="140" spans="1:18" ht="12.9" customHeight="1">
      <c r="A140" s="13">
        <f t="shared" si="18"/>
        <v>23</v>
      </c>
      <c r="B140" s="13">
        <f t="shared" si="15"/>
        <v>0.115885</v>
      </c>
      <c r="C140" s="121">
        <f t="shared" si="9"/>
        <v>1.0514541387024608E-7</v>
      </c>
      <c r="D140" s="121">
        <f t="shared" si="10"/>
        <v>1.4242424242424242E-6</v>
      </c>
      <c r="E140" s="121">
        <f t="shared" si="19"/>
        <v>653856.38297872338</v>
      </c>
      <c r="F140" s="121">
        <f t="shared" si="11"/>
        <v>0.11990078592592676</v>
      </c>
      <c r="G140" s="121">
        <f>+DCR*0.001*2*'Efficiency Summary'!B140*'Efficiency Summary'!$B$105/3</f>
        <v>2.3177000000000002E-3</v>
      </c>
      <c r="H140" s="121">
        <f t="shared" si="16"/>
        <v>5.7942500000000006E-4</v>
      </c>
      <c r="I140" s="13">
        <f>2*Ron_u*0.001*'Efficiency Summary'!B140*'Efficiency Summary'!$B$105*Vout/(3*Vin)</f>
        <v>6.8469203687499989E-4</v>
      </c>
      <c r="J140" s="121">
        <f>+B140*(Vout*(Vin-Vout)/('Efficiency Summary'!$B$105*Lout*0.000001))*'Power Loss'!$B$53*0.000000001</f>
        <v>2.9096504425531917E-2</v>
      </c>
      <c r="K140" s="13">
        <f>+'Power Loss'!$B$50*0.000000001*Vin^2*2*'Efficiency Summary'!B140*Vout*(Vin-Vout)/(Lout*0.000001*'Power Loss'!$B$79*'Efficiency Summary'!$B$105^2)</f>
        <v>0.78005988127095116</v>
      </c>
      <c r="L140" s="13">
        <f>2*Ron_l*0.001*'Efficiency Summary'!$B$107*'Efficiency Summary'!$B$105*(Vin-Vout)/(3*Vin)</f>
        <v>9.7395991875000015E-3</v>
      </c>
      <c r="M140" s="13">
        <f>+'Power Loss'!$B$67*0.000000001*Vin^2*2*'Efficiency Summary'!B140*Vout*(Vin-Vout)/(Lout*0.000001*'Power Loss'!$B$79*'Efficiency Summary'!$B$105^2)</f>
        <v>1.2819718490170424</v>
      </c>
      <c r="N140" s="13">
        <f>+$K$105*$K$106*0.000000001*2*B140*Vout*(Vin-Vout)/('Efficiency Summary'!$B$105^2*Lout*0.000001*Vin)</f>
        <v>7.5772146941489372E-4</v>
      </c>
      <c r="O140" s="13">
        <f t="shared" si="13"/>
        <v>2.8971249999999998E-5</v>
      </c>
      <c r="P140" s="13">
        <f t="shared" si="17"/>
        <v>0.15924959999999999</v>
      </c>
      <c r="Q140" s="121">
        <f>+B140*Vout*100/(Vout*'Efficiency Summary'!B140+SUM('Efficiency Summary'!G140:P140))</f>
        <v>14.447828366445675</v>
      </c>
      <c r="R140" s="26"/>
    </row>
    <row r="141" spans="1:18" ht="12.9" customHeight="1">
      <c r="A141" s="13">
        <f t="shared" si="18"/>
        <v>25</v>
      </c>
      <c r="B141" s="13">
        <f t="shared" si="15"/>
        <v>0.12587500000000001</v>
      </c>
      <c r="C141" s="121">
        <f t="shared" si="9"/>
        <v>1.0514541387024608E-7</v>
      </c>
      <c r="D141" s="121">
        <f t="shared" si="10"/>
        <v>1.4242424242424242E-6</v>
      </c>
      <c r="E141" s="121">
        <f t="shared" si="19"/>
        <v>653856.38297872338</v>
      </c>
      <c r="F141" s="121">
        <f t="shared" si="11"/>
        <v>0.12684978956229045</v>
      </c>
      <c r="G141" s="121">
        <f>+DCR*0.001*2*'Efficiency Summary'!B141*'Efficiency Summary'!$B$105/3</f>
        <v>2.5175000000000002E-3</v>
      </c>
      <c r="H141" s="121">
        <f t="shared" si="16"/>
        <v>6.2937500000000005E-4</v>
      </c>
      <c r="I141" s="13">
        <f>2*Ron_u*0.001*'Efficiency Summary'!B141*'Efficiency Summary'!$B$105*Vout/(3*Vin)</f>
        <v>7.4371670312500002E-4</v>
      </c>
      <c r="J141" s="121">
        <f>+B141*(Vout*(Vin-Vout)/('Efficiency Summary'!$B$105*Lout*0.000001))*'Power Loss'!$B$53*0.000000001</f>
        <v>3.1604802127659579E-2</v>
      </c>
      <c r="K141" s="13">
        <f>+'Power Loss'!$B$50*0.000000001*Vin^2*2*'Efficiency Summary'!B141*Vout*(Vin-Vout)/(Lout*0.000001*'Power Loss'!$B$79*'Efficiency Summary'!$B$105^2)</f>
        <v>0.84730584247297758</v>
      </c>
      <c r="L141" s="13">
        <f>2*Ron_l*0.001*'Efficiency Summary'!$B$107*'Efficiency Summary'!$B$105*(Vin-Vout)/(3*Vin)</f>
        <v>9.7395991875000015E-3</v>
      </c>
      <c r="M141" s="13">
        <f>+'Power Loss'!$B$67*0.000000001*Vin^2*2*'Efficiency Summary'!B141*Vout*(Vin-Vout)/(Lout*0.000001*'Power Loss'!$B$79*'Efficiency Summary'!$B$105^2)</f>
        <v>1.3924857099281205</v>
      </c>
      <c r="N141" s="13">
        <f>+$K$105*$K$106*0.000000001*2*B141*Vout*(Vin-Vout)/('Efficiency Summary'!$B$105^2*Lout*0.000001*Vin)</f>
        <v>8.2304172207446819E-4</v>
      </c>
      <c r="O141" s="13">
        <f t="shared" si="13"/>
        <v>3.1468750000000003E-5</v>
      </c>
      <c r="P141" s="13">
        <f t="shared" si="17"/>
        <v>0.16884000000000002</v>
      </c>
      <c r="Q141" s="121">
        <f>+B141*Vout*100/(Vout*'Efficiency Summary'!B141+SUM('Efficiency Summary'!G141:P141))</f>
        <v>14.472884628260358</v>
      </c>
      <c r="R141" s="26"/>
    </row>
    <row r="142" spans="1:18" ht="12.9" customHeight="1">
      <c r="A142" s="13">
        <f t="shared" si="18"/>
        <v>27</v>
      </c>
      <c r="B142" s="13">
        <f t="shared" si="15"/>
        <v>0.13586500000000001</v>
      </c>
      <c r="C142" s="121">
        <f t="shared" si="9"/>
        <v>1.0514541387024608E-7</v>
      </c>
      <c r="D142" s="121">
        <f t="shared" si="10"/>
        <v>1.4242424242424242E-6</v>
      </c>
      <c r="E142" s="121">
        <f t="shared" si="19"/>
        <v>653856.38297872338</v>
      </c>
      <c r="F142" s="121">
        <f t="shared" si="11"/>
        <v>0.13326114956229049</v>
      </c>
      <c r="G142" s="121">
        <f>+DCR*0.001*2*'Efficiency Summary'!B142*'Efficiency Summary'!$B$105/3</f>
        <v>2.7173000000000002E-3</v>
      </c>
      <c r="H142" s="121">
        <f t="shared" si="16"/>
        <v>6.7932500000000005E-4</v>
      </c>
      <c r="I142" s="13">
        <f>2*Ron_u*0.001*'Efficiency Summary'!B142*'Efficiency Summary'!$B$105*Vout/(3*Vin)</f>
        <v>8.0274136937499992E-4</v>
      </c>
      <c r="J142" s="121">
        <f>+B142*(Vout*(Vin-Vout)/('Efficiency Summary'!$B$105*Lout*0.000001))*'Power Loss'!$B$53*0.000000001</f>
        <v>3.411309982978724E-2</v>
      </c>
      <c r="K142" s="13">
        <f>+'Power Loss'!$B$50*0.000000001*Vin^2*2*'Efficiency Summary'!B142*Vout*(Vin-Vout)/(Lout*0.000001*'Power Loss'!$B$79*'Efficiency Summary'!$B$105^2)</f>
        <v>0.91455180367500355</v>
      </c>
      <c r="L142" s="13">
        <f>2*Ron_l*0.001*'Efficiency Summary'!$B$107*'Efficiency Summary'!$B$105*(Vin-Vout)/(3*Vin)</f>
        <v>9.7395991875000015E-3</v>
      </c>
      <c r="M142" s="13">
        <f>+'Power Loss'!$B$67*0.000000001*Vin^2*2*'Efficiency Summary'!B142*Vout*(Vin-Vout)/(Lout*0.000001*'Power Loss'!$B$79*'Efficiency Summary'!$B$105^2)</f>
        <v>1.5029995708391979</v>
      </c>
      <c r="N142" s="13">
        <f>+$K$105*$K$106*0.000000001*2*B142*Vout*(Vin-Vout)/('Efficiency Summary'!$B$105^2*Lout*0.000001*Vin)</f>
        <v>8.8836197473404256E-4</v>
      </c>
      <c r="O142" s="13">
        <f t="shared" si="13"/>
        <v>3.3966250000000004E-5</v>
      </c>
      <c r="P142" s="13">
        <f t="shared" si="17"/>
        <v>0.17843040000000002</v>
      </c>
      <c r="Q142" s="121">
        <f>+B142*Vout*100/(Vout*'Efficiency Summary'!B142+SUM('Efficiency Summary'!G142:P142))</f>
        <v>14.494324951579529</v>
      </c>
      <c r="R142" s="26"/>
    </row>
    <row r="143" spans="1:18" ht="12.9" customHeight="1">
      <c r="A143" s="13">
        <f t="shared" si="18"/>
        <v>29</v>
      </c>
      <c r="B143" s="13">
        <f t="shared" si="15"/>
        <v>0.14585500000000001</v>
      </c>
      <c r="C143" s="121">
        <f t="shared" si="9"/>
        <v>1.0514541387024608E-7</v>
      </c>
      <c r="D143" s="121">
        <f t="shared" si="10"/>
        <v>1.4242424242424242E-6</v>
      </c>
      <c r="E143" s="121">
        <f t="shared" si="19"/>
        <v>653856.38297872338</v>
      </c>
      <c r="F143" s="121">
        <f t="shared" si="11"/>
        <v>0.13913486592592689</v>
      </c>
      <c r="G143" s="121">
        <f>+DCR*0.001*2*'Efficiency Summary'!B143*'Efficiency Summary'!$B$105/3</f>
        <v>2.9171000000000002E-3</v>
      </c>
      <c r="H143" s="121">
        <f t="shared" si="16"/>
        <v>7.2927500000000004E-4</v>
      </c>
      <c r="I143" s="13">
        <f>2*Ron_u*0.001*'Efficiency Summary'!B143*'Efficiency Summary'!$B$105*Vout/(3*Vin)</f>
        <v>8.6176603562500005E-4</v>
      </c>
      <c r="J143" s="121">
        <f>+B143*(Vout*(Vin-Vout)/('Efficiency Summary'!$B$105*Lout*0.000001))*'Power Loss'!$B$53*0.000000001</f>
        <v>3.6621397531914901E-2</v>
      </c>
      <c r="K143" s="13">
        <f>+'Power Loss'!$B$50*0.000000001*Vin^2*2*'Efficiency Summary'!B143*Vout*(Vin-Vout)/(Lout*0.000001*'Power Loss'!$B$79*'Efficiency Summary'!$B$105^2)</f>
        <v>0.98179776487702974</v>
      </c>
      <c r="L143" s="13">
        <f>2*Ron_l*0.001*'Efficiency Summary'!$B$107*'Efficiency Summary'!$B$105*(Vin-Vout)/(3*Vin)</f>
        <v>9.7395991875000015E-3</v>
      </c>
      <c r="M143" s="13">
        <f>+'Power Loss'!$B$67*0.000000001*Vin^2*2*'Efficiency Summary'!B143*Vout*(Vin-Vout)/(Lout*0.000001*'Power Loss'!$B$79*'Efficiency Summary'!$B$105^2)</f>
        <v>1.6135134317502762</v>
      </c>
      <c r="N143" s="13">
        <f>+$K$105*$K$106*0.000000001*2*B143*Vout*(Vin-Vout)/('Efficiency Summary'!$B$105^2*Lout*0.000001*Vin)</f>
        <v>9.5368222739361703E-4</v>
      </c>
      <c r="O143" s="13">
        <f t="shared" si="13"/>
        <v>3.6463750000000005E-5</v>
      </c>
      <c r="P143" s="13">
        <f t="shared" si="17"/>
        <v>0.18802080000000004</v>
      </c>
      <c r="Q143" s="121">
        <f>+B143*Vout*100/(Vout*'Efficiency Summary'!B143+SUM('Efficiency Summary'!G143:P143))</f>
        <v>14.512879397009032</v>
      </c>
      <c r="R143" s="26"/>
    </row>
    <row r="144" spans="1:18" ht="12.9" customHeight="1">
      <c r="A144" s="13">
        <f t="shared" si="18"/>
        <v>31</v>
      </c>
      <c r="B144" s="13">
        <f t="shared" si="15"/>
        <v>0.15584500000000001</v>
      </c>
      <c r="C144" s="121">
        <f t="shared" si="9"/>
        <v>1.0514541387024608E-7</v>
      </c>
      <c r="D144" s="121">
        <f t="shared" si="10"/>
        <v>1.4242424242424242E-6</v>
      </c>
      <c r="E144" s="121">
        <f t="shared" si="19"/>
        <v>653856.38297872338</v>
      </c>
      <c r="F144" s="121">
        <f t="shared" si="11"/>
        <v>0.14447093865319965</v>
      </c>
      <c r="G144" s="121">
        <f>+DCR*0.001*2*'Efficiency Summary'!B144*'Efficiency Summary'!$B$105/3</f>
        <v>3.1169000000000001E-3</v>
      </c>
      <c r="H144" s="121">
        <f t="shared" si="16"/>
        <v>7.7922500000000003E-4</v>
      </c>
      <c r="I144" s="13">
        <f>2*Ron_u*0.001*'Efficiency Summary'!B144*'Efficiency Summary'!$B$105*Vout/(3*Vin)</f>
        <v>9.2079070187499985E-4</v>
      </c>
      <c r="J144" s="121">
        <f>+B144*(Vout*(Vin-Vout)/('Efficiency Summary'!$B$105*Lout*0.000001))*'Power Loss'!$B$53*0.000000001</f>
        <v>3.9129695234042555E-2</v>
      </c>
      <c r="K144" s="13">
        <f>+'Power Loss'!$B$50*0.000000001*Vin^2*2*'Efficiency Summary'!B144*Vout*(Vin-Vout)/(Lout*0.000001*'Power Loss'!$B$79*'Efficiency Summary'!$B$105^2)</f>
        <v>1.0490437260790559</v>
      </c>
      <c r="L144" s="13">
        <f>2*Ron_l*0.001*'Efficiency Summary'!$B$107*'Efficiency Summary'!$B$105*(Vin-Vout)/(3*Vin)</f>
        <v>9.7395991875000015E-3</v>
      </c>
      <c r="M144" s="13">
        <f>+'Power Loss'!$B$67*0.000000001*Vin^2*2*'Efficiency Summary'!B144*Vout*(Vin-Vout)/(Lout*0.000001*'Power Loss'!$B$79*'Efficiency Summary'!$B$105^2)</f>
        <v>1.724027292661354</v>
      </c>
      <c r="N144" s="13">
        <f>+$K$105*$K$106*0.000000001*2*B144*Vout*(Vin-Vout)/('Efficiency Summary'!$B$105^2*Lout*0.000001*Vin)</f>
        <v>1.0190024800531914E-3</v>
      </c>
      <c r="O144" s="13">
        <f t="shared" si="13"/>
        <v>3.8961250000000006E-5</v>
      </c>
      <c r="P144" s="13">
        <f t="shared" si="17"/>
        <v>0.19761120000000004</v>
      </c>
      <c r="Q144" s="121">
        <f>+B144*Vout*100/(Vout*'Efficiency Summary'!B144+SUM('Efficiency Summary'!G144:P144))</f>
        <v>14.529093884822252</v>
      </c>
      <c r="R144" s="26"/>
    </row>
    <row r="145" spans="1:18" ht="12.9" customHeight="1">
      <c r="A145" s="13">
        <f t="shared" si="18"/>
        <v>33</v>
      </c>
      <c r="B145" s="13">
        <f t="shared" si="15"/>
        <v>0.16583500000000001</v>
      </c>
      <c r="C145" s="121">
        <f t="shared" si="9"/>
        <v>1.0514541387024608E-7</v>
      </c>
      <c r="D145" s="121">
        <f t="shared" si="10"/>
        <v>1.4242424242424242E-6</v>
      </c>
      <c r="E145" s="121">
        <f t="shared" si="19"/>
        <v>653856.38297872338</v>
      </c>
      <c r="F145" s="121">
        <f t="shared" si="11"/>
        <v>0.14926936774410879</v>
      </c>
      <c r="G145" s="121">
        <f>+DCR*0.001*2*'Efficiency Summary'!B145*'Efficiency Summary'!$B$105/3</f>
        <v>3.3167000000000001E-3</v>
      </c>
      <c r="H145" s="121">
        <f t="shared" si="16"/>
        <v>8.2917500000000003E-4</v>
      </c>
      <c r="I145" s="13">
        <f>2*Ron_u*0.001*'Efficiency Summary'!B145*'Efficiency Summary'!$B$105*Vout/(3*Vin)</f>
        <v>9.7981536812500008E-4</v>
      </c>
      <c r="J145" s="121">
        <f>+B145*(Vout*(Vin-Vout)/('Efficiency Summary'!$B$105*Lout*0.000001))*'Power Loss'!$B$53*0.000000001</f>
        <v>4.1637992936170216E-2</v>
      </c>
      <c r="K145" s="13">
        <f>+'Power Loss'!$B$50*0.000000001*Vin^2*2*'Efficiency Summary'!B145*Vout*(Vin-Vout)/(Lout*0.000001*'Power Loss'!$B$79*'Efficiency Summary'!$B$105^2)</f>
        <v>1.1162896872810821</v>
      </c>
      <c r="L145" s="13">
        <f>2*Ron_l*0.001*'Efficiency Summary'!$B$107*'Efficiency Summary'!$B$105*(Vin-Vout)/(3*Vin)</f>
        <v>9.7395991875000015E-3</v>
      </c>
      <c r="M145" s="13">
        <f>+'Power Loss'!$B$67*0.000000001*Vin^2*2*'Efficiency Summary'!B145*Vout*(Vin-Vout)/(Lout*0.000001*'Power Loss'!$B$79*'Efficiency Summary'!$B$105^2)</f>
        <v>1.8345411535724316</v>
      </c>
      <c r="N145" s="13">
        <f>+$K$105*$K$106*0.000000001*2*B145*Vout*(Vin-Vout)/('Efficiency Summary'!$B$105^2*Lout*0.000001*Vin)</f>
        <v>1.0843227327127661E-3</v>
      </c>
      <c r="O145" s="13">
        <f t="shared" si="13"/>
        <v>4.1458750000000007E-5</v>
      </c>
      <c r="P145" s="13">
        <f t="shared" si="17"/>
        <v>0.20720159999999999</v>
      </c>
      <c r="Q145" s="121">
        <f>+B145*Vout*100/(Vout*'Efficiency Summary'!B145+SUM('Efficiency Summary'!G145:P145))</f>
        <v>14.543384807526772</v>
      </c>
      <c r="R145" s="26"/>
    </row>
    <row r="146" spans="1:18" ht="12.9" customHeight="1">
      <c r="A146" s="13">
        <f t="shared" si="18"/>
        <v>35</v>
      </c>
      <c r="B146" s="13">
        <f t="shared" si="15"/>
        <v>0.17582500000000001</v>
      </c>
      <c r="C146" s="121">
        <f t="shared" si="9"/>
        <v>1.0514541387024608E-7</v>
      </c>
      <c r="D146" s="121">
        <f t="shared" si="10"/>
        <v>1.4242424242424242E-6</v>
      </c>
      <c r="E146" s="121">
        <f t="shared" si="19"/>
        <v>653856.38297872338</v>
      </c>
      <c r="F146" s="121">
        <f t="shared" si="11"/>
        <v>0.15353015319865426</v>
      </c>
      <c r="G146" s="121">
        <f>+DCR*0.001*2*'Efficiency Summary'!B146*'Efficiency Summary'!$B$105/3</f>
        <v>3.5165000000000001E-3</v>
      </c>
      <c r="H146" s="121">
        <f t="shared" si="16"/>
        <v>8.7912500000000002E-4</v>
      </c>
      <c r="I146" s="13">
        <f>2*Ron_u*0.001*'Efficiency Summary'!B146*'Efficiency Summary'!$B$105*Vout/(3*Vin)</f>
        <v>1.0388400343749999E-3</v>
      </c>
      <c r="J146" s="121">
        <f>+B146*(Vout*(Vin-Vout)/('Efficiency Summary'!$B$105*Lout*0.000001))*'Power Loss'!$B$53*0.000000001</f>
        <v>4.4146290638297871E-2</v>
      </c>
      <c r="K146" s="13">
        <f>+'Power Loss'!$B$50*0.000000001*Vin^2*2*'Efficiency Summary'!B146*Vout*(Vin-Vout)/(Lout*0.000001*'Power Loss'!$B$79*'Efficiency Summary'!$B$105^2)</f>
        <v>1.1835356484831083</v>
      </c>
      <c r="L146" s="13">
        <f>2*Ron_l*0.001*'Efficiency Summary'!$B$107*'Efficiency Summary'!$B$105*(Vin-Vout)/(3*Vin)</f>
        <v>9.7395991875000015E-3</v>
      </c>
      <c r="M146" s="13">
        <f>+'Power Loss'!$B$67*0.000000001*Vin^2*2*'Efficiency Summary'!B146*Vout*(Vin-Vout)/(Lout*0.000001*'Power Loss'!$B$79*'Efficiency Summary'!$B$105^2)</f>
        <v>1.9450550144835095</v>
      </c>
      <c r="N146" s="13">
        <f>+$K$105*$K$106*0.000000001*2*B146*Vout*(Vin-Vout)/('Efficiency Summary'!$B$105^2*Lout*0.000001*Vin)</f>
        <v>1.1496429853723403E-3</v>
      </c>
      <c r="O146" s="13">
        <f t="shared" si="13"/>
        <v>4.3956250000000001E-5</v>
      </c>
      <c r="P146" s="13">
        <f t="shared" si="17"/>
        <v>0.21679200000000004</v>
      </c>
      <c r="Q146" s="121">
        <f>+B146*Vout*100/(Vout*'Efficiency Summary'!B146+SUM('Efficiency Summary'!G146:P146))</f>
        <v>14.556075294298626</v>
      </c>
      <c r="R146" s="26"/>
    </row>
    <row r="147" spans="1:18" ht="12.9" customHeight="1">
      <c r="A147" s="13">
        <f t="shared" si="18"/>
        <v>37</v>
      </c>
      <c r="B147" s="13">
        <f t="shared" si="15"/>
        <v>0.18581500000000001</v>
      </c>
      <c r="C147" s="121">
        <f t="shared" si="9"/>
        <v>1.0514541387024608E-7</v>
      </c>
      <c r="D147" s="121">
        <f t="shared" si="10"/>
        <v>1.4242424242424242E-6</v>
      </c>
      <c r="E147" s="121">
        <f t="shared" si="19"/>
        <v>653856.38297872338</v>
      </c>
      <c r="F147" s="121">
        <f t="shared" si="11"/>
        <v>0.1572532950168361</v>
      </c>
      <c r="G147" s="121">
        <f>+DCR*0.001*2*'Efficiency Summary'!B147*'Efficiency Summary'!$B$105/3</f>
        <v>3.7163000000000001E-3</v>
      </c>
      <c r="H147" s="121">
        <f t="shared" si="16"/>
        <v>9.2907500000000002E-4</v>
      </c>
      <c r="I147" s="13">
        <f>2*Ron_u*0.001*'Efficiency Summary'!B147*'Efficiency Summary'!$B$105*Vout/(3*Vin)</f>
        <v>1.0978647006249999E-3</v>
      </c>
      <c r="J147" s="121">
        <f>+B147*(Vout*(Vin-Vout)/('Efficiency Summary'!$B$105*Lout*0.000001))*'Power Loss'!$B$53*0.000000001</f>
        <v>4.6654588340425539E-2</v>
      </c>
      <c r="K147" s="13">
        <f>+'Power Loss'!$B$50*0.000000001*Vin^2*2*'Efficiency Summary'!B147*Vout*(Vin-Vout)/(Lout*0.000001*'Power Loss'!$B$79*'Efficiency Summary'!$B$105^2)</f>
        <v>1.2507816096851343</v>
      </c>
      <c r="L147" s="13">
        <f>2*Ron_l*0.001*'Efficiency Summary'!$B$107*'Efficiency Summary'!$B$105*(Vin-Vout)/(3*Vin)</f>
        <v>9.7395991875000015E-3</v>
      </c>
      <c r="M147" s="13">
        <f>+'Power Loss'!$B$67*0.000000001*Vin^2*2*'Efficiency Summary'!B147*Vout*(Vin-Vout)/(Lout*0.000001*'Power Loss'!$B$79*'Efficiency Summary'!$B$105^2)</f>
        <v>2.0555688753945875</v>
      </c>
      <c r="N147" s="13">
        <f>+$K$105*$K$106*0.000000001*2*B147*Vout*(Vin-Vout)/('Efficiency Summary'!$B$105^2*Lout*0.000001*Vin)</f>
        <v>1.2149632380319148E-3</v>
      </c>
      <c r="O147" s="13">
        <f t="shared" si="13"/>
        <v>4.6453750000000002E-5</v>
      </c>
      <c r="P147" s="13">
        <f t="shared" si="17"/>
        <v>0.22638240000000004</v>
      </c>
      <c r="Q147" s="121">
        <f>+B147*Vout*100/(Vout*'Efficiency Summary'!B147+SUM('Efficiency Summary'!G147:P147))</f>
        <v>14.567419937739229</v>
      </c>
      <c r="R147" s="26"/>
    </row>
    <row r="148" spans="1:18" ht="12.9" customHeight="1">
      <c r="A148" s="13">
        <f t="shared" si="18"/>
        <v>39</v>
      </c>
      <c r="B148" s="13">
        <f t="shared" si="15"/>
        <v>0.19580500000000001</v>
      </c>
      <c r="C148" s="121">
        <f t="shared" si="9"/>
        <v>1.0514541387024608E-7</v>
      </c>
      <c r="D148" s="121">
        <f t="shared" si="10"/>
        <v>1.4242424242424242E-6</v>
      </c>
      <c r="E148" s="121">
        <f t="shared" si="19"/>
        <v>653856.38297872338</v>
      </c>
      <c r="F148" s="121">
        <f t="shared" si="11"/>
        <v>0.16043879319865431</v>
      </c>
      <c r="G148" s="121">
        <f>+DCR*0.001*2*'Efficiency Summary'!B148*'Efficiency Summary'!$B$105/3</f>
        <v>3.9160999999999996E-3</v>
      </c>
      <c r="H148" s="121">
        <f t="shared" si="16"/>
        <v>9.790249999999999E-4</v>
      </c>
      <c r="I148" s="13">
        <f>2*Ron_u*0.001*'Efficiency Summary'!B148*'Efficiency Summary'!$B$105*Vout/(3*Vin)</f>
        <v>1.1568893668749999E-3</v>
      </c>
      <c r="J148" s="121">
        <f>+B148*(Vout*(Vin-Vout)/('Efficiency Summary'!$B$105*Lout*0.000001))*'Power Loss'!$B$53*0.000000001</f>
        <v>4.91628860425532E-2</v>
      </c>
      <c r="K148" s="13">
        <f>+'Power Loss'!$B$50*0.000000001*Vin^2*2*'Efficiency Summary'!B148*Vout*(Vin-Vout)/(Lout*0.000001*'Power Loss'!$B$79*'Efficiency Summary'!$B$105^2)</f>
        <v>1.3180275708871607</v>
      </c>
      <c r="L148" s="13">
        <f>2*Ron_l*0.001*'Efficiency Summary'!$B$107*'Efficiency Summary'!$B$105*(Vin-Vout)/(3*Vin)</f>
        <v>9.7395991875000015E-3</v>
      </c>
      <c r="M148" s="13">
        <f>+'Power Loss'!$B$67*0.000000001*Vin^2*2*'Efficiency Summary'!B148*Vout*(Vin-Vout)/(Lout*0.000001*'Power Loss'!$B$79*'Efficiency Summary'!$B$105^2)</f>
        <v>2.1660827363056652</v>
      </c>
      <c r="N148" s="13">
        <f>+$K$105*$K$106*0.000000001*2*B148*Vout*(Vin-Vout)/('Efficiency Summary'!$B$105^2*Lout*0.000001*Vin)</f>
        <v>1.2802834906914895E-3</v>
      </c>
      <c r="O148" s="13">
        <f t="shared" si="13"/>
        <v>4.8951249999999997E-5</v>
      </c>
      <c r="P148" s="13">
        <f t="shared" si="17"/>
        <v>0.23597280000000004</v>
      </c>
      <c r="Q148" s="121">
        <f>+B148*Vout*100/(Vout*'Efficiency Summary'!B148+SUM('Efficiency Summary'!G148:P148))</f>
        <v>14.57762204985699</v>
      </c>
      <c r="R148" s="26"/>
    </row>
    <row r="149" spans="1:18" ht="12.9" customHeight="1">
      <c r="A149" s="13">
        <f t="shared" si="18"/>
        <v>41</v>
      </c>
      <c r="B149" s="13">
        <f t="shared" si="15"/>
        <v>0.20579500000000001</v>
      </c>
      <c r="C149" s="121">
        <f t="shared" si="9"/>
        <v>1.0514541387024608E-7</v>
      </c>
      <c r="D149" s="121">
        <f t="shared" si="10"/>
        <v>1.4242424242424242E-6</v>
      </c>
      <c r="E149" s="121">
        <f t="shared" si="19"/>
        <v>653856.38297872338</v>
      </c>
      <c r="F149" s="121">
        <f t="shared" si="11"/>
        <v>0.16308664774410889</v>
      </c>
      <c r="G149" s="121">
        <f>+DCR*0.001*2*'Efficiency Summary'!B149*'Efficiency Summary'!$B$105/3</f>
        <v>4.1158999999999996E-3</v>
      </c>
      <c r="H149" s="121">
        <f t="shared" si="16"/>
        <v>1.0289749999999999E-3</v>
      </c>
      <c r="I149" s="13">
        <f>2*Ron_u*0.001*'Efficiency Summary'!B149*'Efficiency Summary'!$B$105*Vout/(3*Vin)</f>
        <v>1.2159140331249999E-3</v>
      </c>
      <c r="J149" s="121">
        <f>+B149*(Vout*(Vin-Vout)/('Efficiency Summary'!$B$105*Lout*0.000001))*'Power Loss'!$B$53*0.000000001</f>
        <v>5.1671183744680854E-2</v>
      </c>
      <c r="K149" s="13">
        <f>+'Power Loss'!$B$50*0.000000001*Vin^2*2*'Efficiency Summary'!B149*Vout*(Vin-Vout)/(Lout*0.000001*'Power Loss'!$B$79*'Efficiency Summary'!$B$105^2)</f>
        <v>1.3852735320891869</v>
      </c>
      <c r="L149" s="13">
        <f>2*Ron_l*0.001*'Efficiency Summary'!$B$107*'Efficiency Summary'!$B$105*(Vin-Vout)/(3*Vin)</f>
        <v>9.7395991875000015E-3</v>
      </c>
      <c r="M149" s="13">
        <f>+'Power Loss'!$B$67*0.000000001*Vin^2*2*'Efficiency Summary'!B149*Vout*(Vin-Vout)/(Lout*0.000001*'Power Loss'!$B$79*'Efficiency Summary'!$B$105^2)</f>
        <v>2.2765965972167428</v>
      </c>
      <c r="N149" s="13">
        <f>+$K$105*$K$106*0.000000001*2*B149*Vout*(Vin-Vout)/('Efficiency Summary'!$B$105^2*Lout*0.000001*Vin)</f>
        <v>1.3456037433510635E-3</v>
      </c>
      <c r="O149" s="13">
        <f t="shared" si="13"/>
        <v>5.1448750000000004E-5</v>
      </c>
      <c r="P149" s="13">
        <f t="shared" si="17"/>
        <v>0.24556319999999998</v>
      </c>
      <c r="Q149" s="121">
        <f>+B149*Vout*100/(Vout*'Efficiency Summary'!B149+SUM('Efficiency Summary'!G149:P149))</f>
        <v>14.586845954390752</v>
      </c>
      <c r="R149" s="26"/>
    </row>
    <row r="150" spans="1:18" ht="12.9" customHeight="1">
      <c r="A150" s="13">
        <f t="shared" si="18"/>
        <v>43</v>
      </c>
      <c r="B150" s="13">
        <f t="shared" si="15"/>
        <v>0.215785</v>
      </c>
      <c r="C150" s="121">
        <f t="shared" si="9"/>
        <v>1.0514541387024608E-7</v>
      </c>
      <c r="D150" s="121">
        <f t="shared" si="10"/>
        <v>1.4242424242424242E-6</v>
      </c>
      <c r="E150" s="121">
        <f t="shared" si="19"/>
        <v>653856.38297872338</v>
      </c>
      <c r="F150" s="121">
        <f t="shared" si="11"/>
        <v>0.1651968586531998</v>
      </c>
      <c r="G150" s="121">
        <f>+DCR*0.001*2*'Efficiency Summary'!B150*'Efficiency Summary'!$B$105/3</f>
        <v>4.3156999999999996E-3</v>
      </c>
      <c r="H150" s="121">
        <f t="shared" si="16"/>
        <v>1.0789249999999999E-3</v>
      </c>
      <c r="I150" s="13">
        <f>2*Ron_u*0.001*'Efficiency Summary'!B150*'Efficiency Summary'!$B$105*Vout/(3*Vin)</f>
        <v>1.274938699375E-3</v>
      </c>
      <c r="J150" s="121">
        <f>+B150*(Vout*(Vin-Vout)/('Efficiency Summary'!$B$105*Lout*0.000001))*'Power Loss'!$B$53*0.000000001</f>
        <v>5.4179481446808515E-2</v>
      </c>
      <c r="K150" s="13">
        <f>+'Power Loss'!$B$50*0.000000001*Vin^2*2*'Efficiency Summary'!B150*Vout*(Vin-Vout)/(Lout*0.000001*'Power Loss'!$B$79*'Efficiency Summary'!$B$105^2)</f>
        <v>1.4525194932912129</v>
      </c>
      <c r="L150" s="13">
        <f>2*Ron_l*0.001*'Efficiency Summary'!$B$107*'Efficiency Summary'!$B$105*(Vin-Vout)/(3*Vin)</f>
        <v>9.7395991875000015E-3</v>
      </c>
      <c r="M150" s="13">
        <f>+'Power Loss'!$B$67*0.000000001*Vin^2*2*'Efficiency Summary'!B150*Vout*(Vin-Vout)/(Lout*0.000001*'Power Loss'!$B$79*'Efficiency Summary'!$B$105^2)</f>
        <v>2.3871104581278209</v>
      </c>
      <c r="N150" s="13">
        <f>+$K$105*$K$106*0.000000001*2*B150*Vout*(Vin-Vout)/('Efficiency Summary'!$B$105^2*Lout*0.000001*Vin)</f>
        <v>1.4109239960106382E-3</v>
      </c>
      <c r="O150" s="13">
        <f t="shared" si="13"/>
        <v>5.3946250000000005E-5</v>
      </c>
      <c r="P150" s="13">
        <f t="shared" si="17"/>
        <v>0.25515359999999998</v>
      </c>
      <c r="Q150" s="121">
        <f>+B150*Vout*100/(Vout*'Efficiency Summary'!B150+SUM('Efficiency Summary'!G150:P150))</f>
        <v>14.595225905023932</v>
      </c>
      <c r="R150" s="26"/>
    </row>
    <row r="151" spans="1:18" ht="12.9" customHeight="1">
      <c r="A151" s="13">
        <f t="shared" si="18"/>
        <v>45</v>
      </c>
      <c r="B151" s="13">
        <f t="shared" si="15"/>
        <v>0.225775</v>
      </c>
      <c r="C151" s="121">
        <f t="shared" si="9"/>
        <v>1.0514541387024608E-7</v>
      </c>
      <c r="D151" s="121">
        <f t="shared" si="10"/>
        <v>1.4242424242424242E-6</v>
      </c>
      <c r="E151" s="121">
        <f t="shared" si="19"/>
        <v>653856.38297872338</v>
      </c>
      <c r="F151" s="121">
        <f t="shared" si="11"/>
        <v>0.16676942592592708</v>
      </c>
      <c r="G151" s="121">
        <f>+DCR*0.001*2*'Efficiency Summary'!B151*'Efficiency Summary'!$B$105/3</f>
        <v>4.5154999999999995E-3</v>
      </c>
      <c r="H151" s="121">
        <f t="shared" si="16"/>
        <v>1.1288749999999999E-3</v>
      </c>
      <c r="I151" s="13">
        <f>2*Ron_u*0.001*'Efficiency Summary'!B151*'Efficiency Summary'!$B$105*Vout/(3*Vin)</f>
        <v>1.333963365625E-3</v>
      </c>
      <c r="J151" s="121">
        <f>+B151*(Vout*(Vin-Vout)/('Efficiency Summary'!$B$105*Lout*0.000001))*'Power Loss'!$B$53*0.000000001</f>
        <v>5.668777914893617E-2</v>
      </c>
      <c r="K151" s="13">
        <f>+'Power Loss'!$B$50*0.000000001*Vin^2*2*'Efficiency Summary'!B151*Vout*(Vin-Vout)/(Lout*0.000001*'Power Loss'!$B$79*'Efficiency Summary'!$B$105^2)</f>
        <v>1.5197654544932391</v>
      </c>
      <c r="L151" s="13">
        <f>2*Ron_l*0.001*'Efficiency Summary'!$B$107*'Efficiency Summary'!$B$105*(Vin-Vout)/(3*Vin)</f>
        <v>9.7395991875000015E-3</v>
      </c>
      <c r="M151" s="13">
        <f>+'Power Loss'!$B$67*0.000000001*Vin^2*2*'Efficiency Summary'!B151*Vout*(Vin-Vout)/(Lout*0.000001*'Power Loss'!$B$79*'Efficiency Summary'!$B$105^2)</f>
        <v>2.4976243190388985</v>
      </c>
      <c r="N151" s="13">
        <f>+$K$105*$K$106*0.000000001*2*B151*Vout*(Vin-Vout)/('Efficiency Summary'!$B$105^2*Lout*0.000001*Vin)</f>
        <v>1.4762442486702127E-3</v>
      </c>
      <c r="O151" s="13">
        <f t="shared" si="13"/>
        <v>5.644375E-5</v>
      </c>
      <c r="P151" s="13">
        <f t="shared" si="17"/>
        <v>0.26474400000000003</v>
      </c>
      <c r="Q151" s="121">
        <f>+B151*Vout*100/(Vout*'Efficiency Summary'!B151+SUM('Efficiency Summary'!G151:P151))</f>
        <v>14.602872662735843</v>
      </c>
      <c r="R151" s="26"/>
    </row>
    <row r="152" spans="1:18" ht="12.9" customHeight="1">
      <c r="A152" s="13">
        <f t="shared" si="18"/>
        <v>47</v>
      </c>
      <c r="B152" s="13">
        <f t="shared" si="15"/>
        <v>0.235765</v>
      </c>
      <c r="C152" s="121">
        <f t="shared" si="9"/>
        <v>1.0514541387024608E-7</v>
      </c>
      <c r="D152" s="121">
        <f t="shared" si="10"/>
        <v>1.4242424242424242E-6</v>
      </c>
      <c r="E152" s="121">
        <f t="shared" si="19"/>
        <v>653856.38297872338</v>
      </c>
      <c r="F152" s="121">
        <f t="shared" si="11"/>
        <v>0.16780434956229073</v>
      </c>
      <c r="G152" s="121">
        <f>+DCR*0.001*2*'Efficiency Summary'!B152*'Efficiency Summary'!$B$105/3</f>
        <v>4.7152999999999995E-3</v>
      </c>
      <c r="H152" s="121">
        <f t="shared" si="16"/>
        <v>1.1788249999999999E-3</v>
      </c>
      <c r="I152" s="13">
        <f>2*Ron_u*0.001*'Efficiency Summary'!B152*'Efficiency Summary'!$B$105*Vout/(3*Vin)</f>
        <v>1.3929880318749998E-3</v>
      </c>
      <c r="J152" s="121">
        <f>+B152*(Vout*(Vin-Vout)/('Efficiency Summary'!$B$105*Lout*0.000001))*'Power Loss'!$B$53*0.000000001</f>
        <v>5.9196076851063831E-2</v>
      </c>
      <c r="K152" s="13">
        <f>+'Power Loss'!$B$50*0.000000001*Vin^2*2*'Efficiency Summary'!B152*Vout*(Vin-Vout)/(Lout*0.000001*'Power Loss'!$B$79*'Efficiency Summary'!$B$105^2)</f>
        <v>1.5870114156952653</v>
      </c>
      <c r="L152" s="13">
        <f>2*Ron_l*0.001*'Efficiency Summary'!$B$107*'Efficiency Summary'!$B$105*(Vin-Vout)/(3*Vin)</f>
        <v>9.7395991875000015E-3</v>
      </c>
      <c r="M152" s="13">
        <f>+'Power Loss'!$B$67*0.000000001*Vin^2*2*'Efficiency Summary'!B152*Vout*(Vin-Vout)/(Lout*0.000001*'Power Loss'!$B$79*'Efficiency Summary'!$B$105^2)</f>
        <v>2.6081381799499765</v>
      </c>
      <c r="N152" s="13">
        <f>+$K$105*$K$106*0.000000001*2*B152*Vout*(Vin-Vout)/('Efficiency Summary'!$B$105^2*Lout*0.000001*Vin)</f>
        <v>1.5415645013297872E-3</v>
      </c>
      <c r="O152" s="13">
        <f t="shared" si="13"/>
        <v>5.8941250000000001E-5</v>
      </c>
      <c r="P152" s="13">
        <f t="shared" si="17"/>
        <v>0.27433440000000003</v>
      </c>
      <c r="Q152" s="121">
        <f>+B152*Vout*100/(Vout*'Efficiency Summary'!B152+SUM('Efficiency Summary'!G152:P152))</f>
        <v>14.609878419082888</v>
      </c>
      <c r="R152" s="26"/>
    </row>
    <row r="153" spans="1:18" ht="12.9" customHeight="1">
      <c r="A153" s="13">
        <f t="shared" si="18"/>
        <v>49</v>
      </c>
      <c r="B153" s="13">
        <f t="shared" si="15"/>
        <v>0.24575500000000003</v>
      </c>
      <c r="C153" s="121">
        <f t="shared" si="9"/>
        <v>1.0514541387024608E-7</v>
      </c>
      <c r="D153" s="121">
        <f t="shared" si="10"/>
        <v>1.4242424242424242E-6</v>
      </c>
      <c r="E153" s="121">
        <f t="shared" si="19"/>
        <v>653856.38297872338</v>
      </c>
      <c r="F153" s="121">
        <f t="shared" si="11"/>
        <v>0.16830162956229072</v>
      </c>
      <c r="G153" s="121">
        <f>+DCR*0.001*2*'Efficiency Summary'!B153*'Efficiency Summary'!$B$105/3</f>
        <v>4.9151000000000004E-3</v>
      </c>
      <c r="H153" s="121">
        <f t="shared" si="16"/>
        <v>1.2287750000000001E-3</v>
      </c>
      <c r="I153" s="13">
        <f>2*Ron_u*0.001*'Efficiency Summary'!B153*'Efficiency Summary'!$B$105*Vout/(3*Vin)</f>
        <v>1.4520126981250002E-3</v>
      </c>
      <c r="J153" s="121">
        <f>+B153*(Vout*(Vin-Vout)/('Efficiency Summary'!$B$105*Lout*0.000001))*'Power Loss'!$B$53*0.000000001</f>
        <v>6.1704374553191499E-2</v>
      </c>
      <c r="K153" s="13">
        <f>+'Power Loss'!$B$50*0.000000001*Vin^2*2*'Efficiency Summary'!B153*Vout*(Vin-Vout)/(Lout*0.000001*'Power Loss'!$B$79*'Efficiency Summary'!$B$105^2)</f>
        <v>1.6542573768972917</v>
      </c>
      <c r="L153" s="13">
        <f>2*Ron_l*0.001*'Efficiency Summary'!$B$107*'Efficiency Summary'!$B$105*(Vin-Vout)/(3*Vin)</f>
        <v>9.7395991875000015E-3</v>
      </c>
      <c r="M153" s="13">
        <f>+'Power Loss'!$B$67*0.000000001*Vin^2*2*'Efficiency Summary'!B153*Vout*(Vin-Vout)/(Lout*0.000001*'Power Loss'!$B$79*'Efficiency Summary'!$B$105^2)</f>
        <v>2.7186520408610546</v>
      </c>
      <c r="N153" s="13">
        <f>+$K$105*$K$106*0.000000001*2*B153*Vout*(Vin-Vout)/('Efficiency Summary'!$B$105^2*Lout*0.000001*Vin)</f>
        <v>1.6068847539893619E-3</v>
      </c>
      <c r="O153" s="13">
        <f t="shared" si="13"/>
        <v>6.1438750000000002E-5</v>
      </c>
      <c r="P153" s="13">
        <f t="shared" si="17"/>
        <v>0.28392480000000003</v>
      </c>
      <c r="Q153" s="121">
        <f>+B153*Vout*100/(Vout*'Efficiency Summary'!B153+SUM('Efficiency Summary'!G153:P153))</f>
        <v>14.616320531180154</v>
      </c>
      <c r="R153" s="26"/>
    </row>
    <row r="154" spans="1:18" ht="12.9" customHeight="1">
      <c r="A154" s="13">
        <f t="shared" si="18"/>
        <v>51</v>
      </c>
      <c r="B154" s="13">
        <f t="shared" si="15"/>
        <v>0.255745</v>
      </c>
      <c r="C154" s="121">
        <f t="shared" si="9"/>
        <v>1.0514541387024608E-7</v>
      </c>
      <c r="D154" s="121">
        <f t="shared" si="10"/>
        <v>1.4242424242424242E-6</v>
      </c>
      <c r="E154" s="121">
        <f t="shared" si="19"/>
        <v>653856.38297872338</v>
      </c>
      <c r="F154" s="121">
        <f t="shared" si="11"/>
        <v>0.16826126592592711</v>
      </c>
      <c r="G154" s="121">
        <f>+DCR*0.001*2*'Efficiency Summary'!B154*'Efficiency Summary'!$B$105/3</f>
        <v>5.1148999999999995E-3</v>
      </c>
      <c r="H154" s="121">
        <f t="shared" si="16"/>
        <v>1.2787249999999999E-3</v>
      </c>
      <c r="I154" s="13">
        <f>2*Ron_u*0.001*'Efficiency Summary'!B154*'Efficiency Summary'!$B$105*Vout/(3*Vin)</f>
        <v>1.511037364375E-3</v>
      </c>
      <c r="J154" s="121">
        <f>+B154*(Vout*(Vin-Vout)/('Efficiency Summary'!$B$105*Lout*0.000001))*'Power Loss'!$B$53*0.000000001</f>
        <v>6.4212672255319153E-2</v>
      </c>
      <c r="K154" s="13">
        <f>+'Power Loss'!$B$50*0.000000001*Vin^2*2*'Efficiency Summary'!B154*Vout*(Vin-Vout)/(Lout*0.000001*'Power Loss'!$B$79*'Efficiency Summary'!$B$105^2)</f>
        <v>1.7215033380993177</v>
      </c>
      <c r="L154" s="13">
        <f>2*Ron_l*0.001*'Efficiency Summary'!$B$107*'Efficiency Summary'!$B$105*(Vin-Vout)/(3*Vin)</f>
        <v>9.7395991875000015E-3</v>
      </c>
      <c r="M154" s="13">
        <f>+'Power Loss'!$B$67*0.000000001*Vin^2*2*'Efficiency Summary'!B154*Vout*(Vin-Vout)/(Lout*0.000001*'Power Loss'!$B$79*'Efficiency Summary'!$B$105^2)</f>
        <v>2.8291659017721322</v>
      </c>
      <c r="N154" s="13">
        <f>+$K$105*$K$106*0.000000001*2*B154*Vout*(Vin-Vout)/('Efficiency Summary'!$B$105^2*Lout*0.000001*Vin)</f>
        <v>1.6722050066489364E-3</v>
      </c>
      <c r="O154" s="13">
        <f t="shared" si="13"/>
        <v>6.3936249999999996E-5</v>
      </c>
      <c r="P154" s="13">
        <f t="shared" si="17"/>
        <v>0.29351520000000003</v>
      </c>
      <c r="Q154" s="121">
        <f>+B154*Vout*100/(Vout*'Efficiency Summary'!B154+SUM('Efficiency Summary'!G154:P154))</f>
        <v>14.622264390057373</v>
      </c>
      <c r="R154" s="26"/>
    </row>
    <row r="155" spans="1:18" ht="12.9" customHeight="1">
      <c r="A155" s="13">
        <f t="shared" si="18"/>
        <v>53</v>
      </c>
      <c r="B155" s="13">
        <f t="shared" si="15"/>
        <v>0.265735</v>
      </c>
      <c r="C155" s="121">
        <f t="shared" si="9"/>
        <v>1.0514541387024608E-7</v>
      </c>
      <c r="D155" s="121">
        <f t="shared" si="10"/>
        <v>1.4242424242424242E-6</v>
      </c>
      <c r="E155" s="121">
        <f t="shared" si="19"/>
        <v>653856.38297872338</v>
      </c>
      <c r="F155" s="121">
        <f t="shared" si="11"/>
        <v>0.16768325865319983</v>
      </c>
      <c r="G155" s="121">
        <f>+DCR*0.001*2*'Efficiency Summary'!B155*'Efficiency Summary'!$B$105/3</f>
        <v>5.3146999999999995E-3</v>
      </c>
      <c r="H155" s="121">
        <f t="shared" si="16"/>
        <v>1.3286749999999999E-3</v>
      </c>
      <c r="I155" s="13">
        <f>2*Ron_u*0.001*'Efficiency Summary'!B155*'Efficiency Summary'!$B$105*Vout/(3*Vin)</f>
        <v>1.570062030625E-3</v>
      </c>
      <c r="J155" s="121">
        <f>+B155*(Vout*(Vin-Vout)/('Efficiency Summary'!$B$105*Lout*0.000001))*'Power Loss'!$B$53*0.000000001</f>
        <v>6.6720969957446807E-2</v>
      </c>
      <c r="K155" s="13">
        <f>+'Power Loss'!$B$50*0.000000001*Vin^2*2*'Efficiency Summary'!B155*Vout*(Vin-Vout)/(Lout*0.000001*'Power Loss'!$B$79*'Efficiency Summary'!$B$105^2)</f>
        <v>1.7887492993013439</v>
      </c>
      <c r="L155" s="13">
        <f>2*Ron_l*0.001*'Efficiency Summary'!$B$107*'Efficiency Summary'!$B$105*(Vin-Vout)/(3*Vin)</f>
        <v>9.7395991875000015E-3</v>
      </c>
      <c r="M155" s="13">
        <f>+'Power Loss'!$B$67*0.000000001*Vin^2*2*'Efficiency Summary'!B155*Vout*(Vin-Vout)/(Lout*0.000001*'Power Loss'!$B$79*'Efficiency Summary'!$B$105^2)</f>
        <v>2.9396797626832094</v>
      </c>
      <c r="N155" s="13">
        <f>+$K$105*$K$106*0.000000001*2*B155*Vout*(Vin-Vout)/('Efficiency Summary'!$B$105^2*Lout*0.000001*Vin)</f>
        <v>1.7375252593085104E-3</v>
      </c>
      <c r="O155" s="13">
        <f t="shared" si="13"/>
        <v>6.6433750000000004E-5</v>
      </c>
      <c r="P155" s="13">
        <f t="shared" si="17"/>
        <v>0.30310560000000003</v>
      </c>
      <c r="Q155" s="121">
        <f>+B155*Vout*100/(Vout*'Efficiency Summary'!B155+SUM('Efficiency Summary'!G155:P155))</f>
        <v>14.627765648251131</v>
      </c>
      <c r="R155" s="26"/>
    </row>
    <row r="156" spans="1:18" ht="12.9" customHeight="1">
      <c r="A156" s="13">
        <f t="shared" si="18"/>
        <v>55</v>
      </c>
      <c r="B156" s="13">
        <f t="shared" si="15"/>
        <v>0.275725</v>
      </c>
      <c r="C156" s="121">
        <f t="shared" si="9"/>
        <v>1.0514541387024608E-7</v>
      </c>
      <c r="D156" s="121">
        <f t="shared" si="10"/>
        <v>1.4242424242424242E-6</v>
      </c>
      <c r="E156" s="121">
        <f t="shared" si="19"/>
        <v>653856.38297872338</v>
      </c>
      <c r="F156" s="121">
        <f t="shared" si="11"/>
        <v>0.16656760774410889</v>
      </c>
      <c r="G156" s="121">
        <f>+DCR*0.001*2*'Efficiency Summary'!B156*'Efficiency Summary'!$B$105/3</f>
        <v>5.5144999999999994E-3</v>
      </c>
      <c r="H156" s="121">
        <f t="shared" si="16"/>
        <v>1.3786249999999999E-3</v>
      </c>
      <c r="I156" s="13">
        <f>2*Ron_u*0.001*'Efficiency Summary'!B156*'Efficiency Summary'!$B$105*Vout/(3*Vin)</f>
        <v>1.6290866968749998E-3</v>
      </c>
      <c r="J156" s="121">
        <f>+B156*(Vout*(Vin-Vout)/('Efficiency Summary'!$B$105*Lout*0.000001))*'Power Loss'!$B$53*0.000000001</f>
        <v>6.9229267659574462E-2</v>
      </c>
      <c r="K156" s="13">
        <f>+'Power Loss'!$B$50*0.000000001*Vin^2*2*'Efficiency Summary'!B156*Vout*(Vin-Vout)/(Lout*0.000001*'Power Loss'!$B$79*'Efficiency Summary'!$B$105^2)</f>
        <v>1.8559952605033696</v>
      </c>
      <c r="L156" s="13">
        <f>2*Ron_l*0.001*'Efficiency Summary'!$B$107*'Efficiency Summary'!$B$105*(Vin-Vout)/(3*Vin)</f>
        <v>9.7395991875000015E-3</v>
      </c>
      <c r="M156" s="13">
        <f>+'Power Loss'!$B$67*0.000000001*Vin^2*2*'Efficiency Summary'!B156*Vout*(Vin-Vout)/(Lout*0.000001*'Power Loss'!$B$79*'Efficiency Summary'!$B$105^2)</f>
        <v>3.0501936235942875</v>
      </c>
      <c r="N156" s="13">
        <f>+$K$105*$K$106*0.000000001*2*B156*Vout*(Vin-Vout)/('Efficiency Summary'!$B$105^2*Lout*0.000001*Vin)</f>
        <v>1.8028455119680853E-3</v>
      </c>
      <c r="O156" s="13">
        <f t="shared" si="13"/>
        <v>6.8931249999999998E-5</v>
      </c>
      <c r="P156" s="13">
        <f t="shared" si="17"/>
        <v>0.31269600000000003</v>
      </c>
      <c r="Q156" s="121">
        <f>+B156*Vout*100/(Vout*'Efficiency Summary'!B156+SUM('Efficiency Summary'!G156:P156))</f>
        <v>14.632871967636325</v>
      </c>
      <c r="R156" s="26"/>
    </row>
    <row r="157" spans="1:18" ht="12.9" customHeight="1">
      <c r="A157" s="13">
        <f t="shared" si="18"/>
        <v>57</v>
      </c>
      <c r="B157" s="13">
        <f t="shared" si="15"/>
        <v>0.285715</v>
      </c>
      <c r="C157" s="121">
        <f t="shared" si="9"/>
        <v>1.0514541387024608E-7</v>
      </c>
      <c r="D157" s="121">
        <f t="shared" si="10"/>
        <v>1.4242424242424242E-6</v>
      </c>
      <c r="E157" s="121">
        <f t="shared" si="19"/>
        <v>653856.38297872338</v>
      </c>
      <c r="F157" s="121">
        <f t="shared" si="11"/>
        <v>0.16491431319865435</v>
      </c>
      <c r="G157" s="121">
        <f>+DCR*0.001*2*'Efficiency Summary'!B157*'Efficiency Summary'!$B$105/3</f>
        <v>5.7142999999999994E-3</v>
      </c>
      <c r="H157" s="121">
        <f t="shared" si="16"/>
        <v>1.4285749999999999E-3</v>
      </c>
      <c r="I157" s="13">
        <f>2*Ron_u*0.001*'Efficiency Summary'!B157*'Efficiency Summary'!$B$105*Vout/(3*Vin)</f>
        <v>1.6881113631249999E-3</v>
      </c>
      <c r="J157" s="121">
        <f>+B157*(Vout*(Vin-Vout)/('Efficiency Summary'!$B$105*Lout*0.000001))*'Power Loss'!$B$53*0.000000001</f>
        <v>7.173756536170213E-2</v>
      </c>
      <c r="K157" s="13">
        <f>+'Power Loss'!$B$50*0.000000001*Vin^2*2*'Efficiency Summary'!B157*Vout*(Vin-Vout)/(Lout*0.000001*'Power Loss'!$B$79*'Efficiency Summary'!$B$105^2)</f>
        <v>1.9232412217053958</v>
      </c>
      <c r="L157" s="13">
        <f>2*Ron_l*0.001*'Efficiency Summary'!$B$107*'Efficiency Summary'!$B$105*(Vin-Vout)/(3*Vin)</f>
        <v>9.7395991875000015E-3</v>
      </c>
      <c r="M157" s="13">
        <f>+'Power Loss'!$B$67*0.000000001*Vin^2*2*'Efficiency Summary'!B157*Vout*(Vin-Vout)/(Lout*0.000001*'Power Loss'!$B$79*'Efficiency Summary'!$B$105^2)</f>
        <v>3.1607074845053651</v>
      </c>
      <c r="N157" s="13">
        <f>+$K$105*$K$106*0.000000001*2*B157*Vout*(Vin-Vout)/('Efficiency Summary'!$B$105^2*Lout*0.000001*Vin)</f>
        <v>1.8681657646276593E-3</v>
      </c>
      <c r="O157" s="13">
        <f t="shared" si="13"/>
        <v>7.1428750000000006E-5</v>
      </c>
      <c r="P157" s="13">
        <f t="shared" si="17"/>
        <v>0.32228639999999997</v>
      </c>
      <c r="Q157" s="121">
        <f>+B157*Vout*100/(Vout*'Efficiency Summary'!B157+SUM('Efficiency Summary'!G157:P157))</f>
        <v>14.637624403867887</v>
      </c>
      <c r="R157" s="26"/>
    </row>
    <row r="158" spans="1:18" ht="12.9" customHeight="1">
      <c r="A158" s="13">
        <f t="shared" si="18"/>
        <v>59</v>
      </c>
      <c r="B158" s="13">
        <f t="shared" si="15"/>
        <v>0.295705</v>
      </c>
      <c r="C158" s="121">
        <f t="shared" si="9"/>
        <v>1.0514541387024608E-7</v>
      </c>
      <c r="D158" s="121">
        <f t="shared" si="10"/>
        <v>1.4242424242424242E-6</v>
      </c>
      <c r="E158" s="121">
        <f t="shared" si="19"/>
        <v>653856.38297872338</v>
      </c>
      <c r="F158" s="121">
        <f t="shared" si="11"/>
        <v>0.16272337501683615</v>
      </c>
      <c r="G158" s="121">
        <f>+DCR*0.001*2*'Efficiency Summary'!B158*'Efficiency Summary'!$B$105/3</f>
        <v>5.9140999999999994E-3</v>
      </c>
      <c r="H158" s="121">
        <f t="shared" si="16"/>
        <v>1.4785249999999998E-3</v>
      </c>
      <c r="I158" s="13">
        <f>2*Ron_u*0.001*'Efficiency Summary'!B158*'Efficiency Summary'!$B$105*Vout/(3*Vin)</f>
        <v>1.7471360293749997E-3</v>
      </c>
      <c r="J158" s="121">
        <f>+B158*(Vout*(Vin-Vout)/('Efficiency Summary'!$B$105*Lout*0.000001))*'Power Loss'!$B$53*0.000000001</f>
        <v>7.4245863063829784E-2</v>
      </c>
      <c r="K158" s="13">
        <f>+'Power Loss'!$B$50*0.000000001*Vin^2*2*'Efficiency Summary'!B158*Vout*(Vin-Vout)/(Lout*0.000001*'Power Loss'!$B$79*'Efficiency Summary'!$B$105^2)</f>
        <v>1.9904871829074222</v>
      </c>
      <c r="L158" s="13">
        <f>2*Ron_l*0.001*'Efficiency Summary'!$B$107*'Efficiency Summary'!$B$105*(Vin-Vout)/(3*Vin)</f>
        <v>9.7395991875000015E-3</v>
      </c>
      <c r="M158" s="13">
        <f>+'Power Loss'!$B$67*0.000000001*Vin^2*2*'Efficiency Summary'!B158*Vout*(Vin-Vout)/(Lout*0.000001*'Power Loss'!$B$79*'Efficiency Summary'!$B$105^2)</f>
        <v>3.2712213454164427</v>
      </c>
      <c r="N158" s="13">
        <f>+$K$105*$K$106*0.000000001*2*B158*Vout*(Vin-Vout)/('Efficiency Summary'!$B$105^2*Lout*0.000001*Vin)</f>
        <v>1.9334860172872338E-3</v>
      </c>
      <c r="O158" s="13">
        <f t="shared" si="13"/>
        <v>7.3926250000000001E-5</v>
      </c>
      <c r="P158" s="13">
        <f t="shared" si="17"/>
        <v>0.33187679999999997</v>
      </c>
      <c r="Q158" s="121">
        <f>+B158*Vout*100/(Vout*'Efficiency Summary'!B158+SUM('Efficiency Summary'!G158:P158))</f>
        <v>14.642058512624587</v>
      </c>
      <c r="R158" s="26"/>
    </row>
    <row r="159" spans="1:18" ht="12.9" customHeight="1">
      <c r="A159" s="13">
        <f t="shared" si="18"/>
        <v>61</v>
      </c>
      <c r="B159" s="13">
        <f t="shared" si="15"/>
        <v>0.30569499999999999</v>
      </c>
      <c r="C159" s="121">
        <f t="shared" si="9"/>
        <v>1.0514541387024608E-7</v>
      </c>
      <c r="D159" s="121">
        <f t="shared" si="10"/>
        <v>1.4242424242424242E-6</v>
      </c>
      <c r="E159" s="121">
        <f t="shared" si="19"/>
        <v>653856.38297872338</v>
      </c>
      <c r="F159" s="121">
        <f t="shared" si="11"/>
        <v>0.15999479319865431</v>
      </c>
      <c r="G159" s="121">
        <f>+DCR*0.001*2*'Efficiency Summary'!B159*'Efficiency Summary'!$B$105/3</f>
        <v>6.1138999999999994E-3</v>
      </c>
      <c r="H159" s="121">
        <f t="shared" si="16"/>
        <v>1.5284749999999998E-3</v>
      </c>
      <c r="I159" s="13">
        <f>2*Ron_u*0.001*'Efficiency Summary'!B159*'Efficiency Summary'!$B$105*Vout/(3*Vin)</f>
        <v>1.8061606956250001E-3</v>
      </c>
      <c r="J159" s="121">
        <f>+B159*(Vout*(Vin-Vout)/('Efficiency Summary'!$B$105*Lout*0.000001))*'Power Loss'!$B$53*0.000000001</f>
        <v>7.6754160765957452E-2</v>
      </c>
      <c r="K159" s="13">
        <f>+'Power Loss'!$B$50*0.000000001*Vin^2*2*'Efficiency Summary'!B159*Vout*(Vin-Vout)/(Lout*0.000001*'Power Loss'!$B$79*'Efficiency Summary'!$B$105^2)</f>
        <v>2.0577331441094482</v>
      </c>
      <c r="L159" s="13">
        <f>2*Ron_l*0.001*'Efficiency Summary'!$B$107*'Efficiency Summary'!$B$105*(Vin-Vout)/(3*Vin)</f>
        <v>9.7395991875000015E-3</v>
      </c>
      <c r="M159" s="13">
        <f>+'Power Loss'!$B$67*0.000000001*Vin^2*2*'Efficiency Summary'!B159*Vout*(Vin-Vout)/(Lout*0.000001*'Power Loss'!$B$79*'Efficiency Summary'!$B$105^2)</f>
        <v>3.3817352063275208</v>
      </c>
      <c r="N159" s="13">
        <f>+$K$105*$K$106*0.000000001*2*B159*Vout*(Vin-Vout)/('Efficiency Summary'!$B$105^2*Lout*0.000001*Vin)</f>
        <v>1.9988062699468081E-3</v>
      </c>
      <c r="O159" s="13">
        <f t="shared" si="13"/>
        <v>7.6423749999999995E-5</v>
      </c>
      <c r="P159" s="13">
        <f t="shared" si="17"/>
        <v>0.34146720000000003</v>
      </c>
      <c r="Q159" s="121">
        <f>+B159*Vout*100/(Vout*'Efficiency Summary'!B159+SUM('Efficiency Summary'!G159:P159))</f>
        <v>14.64620524076139</v>
      </c>
      <c r="R159" s="26"/>
    </row>
    <row r="160" spans="1:18" ht="12.9" customHeight="1">
      <c r="A160" s="13">
        <f t="shared" si="18"/>
        <v>63</v>
      </c>
      <c r="B160" s="13">
        <f t="shared" si="15"/>
        <v>0.31568499999999999</v>
      </c>
      <c r="C160" s="121">
        <f t="shared" si="9"/>
        <v>1.0514541387024608E-7</v>
      </c>
      <c r="D160" s="121">
        <f t="shared" si="10"/>
        <v>1.4242424242424242E-6</v>
      </c>
      <c r="E160" s="121">
        <f t="shared" si="19"/>
        <v>653856.38297872338</v>
      </c>
      <c r="F160" s="121">
        <f t="shared" si="11"/>
        <v>0.15672856774410884</v>
      </c>
      <c r="G160" s="121">
        <f>+DCR*0.001*2*'Efficiency Summary'!B160*'Efficiency Summary'!$B$105/3</f>
        <v>6.3136999999999993E-3</v>
      </c>
      <c r="H160" s="121">
        <f t="shared" si="16"/>
        <v>1.5784249999999998E-3</v>
      </c>
      <c r="I160" s="13">
        <f>2*Ron_u*0.001*'Efficiency Summary'!B160*'Efficiency Summary'!$B$105*Vout/(3*Vin)</f>
        <v>1.8651853618749997E-3</v>
      </c>
      <c r="J160" s="121">
        <f>+B160*(Vout*(Vin-Vout)/('Efficiency Summary'!$B$105*Lout*0.000001))*'Power Loss'!$B$53*0.000000001</f>
        <v>7.9262458468085106E-2</v>
      </c>
      <c r="K160" s="13">
        <f>+'Power Loss'!$B$50*0.000000001*Vin^2*2*'Efficiency Summary'!B160*Vout*(Vin-Vout)/(Lout*0.000001*'Power Loss'!$B$79*'Efficiency Summary'!$B$105^2)</f>
        <v>2.1249791053114744</v>
      </c>
      <c r="L160" s="13">
        <f>2*Ron_l*0.001*'Efficiency Summary'!$B$107*'Efficiency Summary'!$B$105*(Vin-Vout)/(3*Vin)</f>
        <v>9.7395991875000015E-3</v>
      </c>
      <c r="M160" s="13">
        <f>+'Power Loss'!$B$67*0.000000001*Vin^2*2*'Efficiency Summary'!B160*Vout*(Vin-Vout)/(Lout*0.000001*'Power Loss'!$B$79*'Efficiency Summary'!$B$105^2)</f>
        <v>3.4922490672385988</v>
      </c>
      <c r="N160" s="13">
        <f>+$K$105*$K$106*0.000000001*2*B160*Vout*(Vin-Vout)/('Efficiency Summary'!$B$105^2*Lout*0.000001*Vin)</f>
        <v>2.064126522606383E-3</v>
      </c>
      <c r="O160" s="13">
        <f t="shared" si="13"/>
        <v>7.8921250000000003E-5</v>
      </c>
      <c r="P160" s="13">
        <f t="shared" si="17"/>
        <v>0.35105760000000003</v>
      </c>
      <c r="Q160" s="121">
        <f>+B160*Vout*100/(Vout*'Efficiency Summary'!B160+SUM('Efficiency Summary'!G160:P160))</f>
        <v>14.650091649630101</v>
      </c>
      <c r="R160" s="26"/>
    </row>
    <row r="161" spans="1:18" ht="12.9" customHeight="1">
      <c r="A161" s="13">
        <f t="shared" si="18"/>
        <v>65</v>
      </c>
      <c r="B161" s="13">
        <f t="shared" si="15"/>
        <v>0.32567500000000005</v>
      </c>
      <c r="C161" s="121">
        <f t="shared" si="9"/>
        <v>1.0514541387024608E-7</v>
      </c>
      <c r="D161" s="121">
        <f t="shared" si="10"/>
        <v>1.4242424242424242E-6</v>
      </c>
      <c r="E161" s="121">
        <f t="shared" si="19"/>
        <v>653856.38297872338</v>
      </c>
      <c r="F161" s="121">
        <f t="shared" si="11"/>
        <v>0.15292469865319969</v>
      </c>
      <c r="G161" s="121">
        <f>+DCR*0.001*2*'Efficiency Summary'!B161*'Efficiency Summary'!$B$105/3</f>
        <v>6.5135000000000011E-3</v>
      </c>
      <c r="H161" s="121">
        <f t="shared" si="16"/>
        <v>1.6283750000000003E-3</v>
      </c>
      <c r="I161" s="13">
        <f>2*Ron_u*0.001*'Efficiency Summary'!B161*'Efficiency Summary'!$B$105*Vout/(3*Vin)</f>
        <v>1.9242100281250004E-3</v>
      </c>
      <c r="J161" s="121">
        <f>+B161*(Vout*(Vin-Vout)/('Efficiency Summary'!$B$105*Lout*0.000001))*'Power Loss'!$B$53*0.000000001</f>
        <v>8.1770756170212774E-2</v>
      </c>
      <c r="K161" s="13">
        <f>+'Power Loss'!$B$50*0.000000001*Vin^2*2*'Efficiency Summary'!B161*Vout*(Vin-Vout)/(Lout*0.000001*'Power Loss'!$B$79*'Efficiency Summary'!$B$105^2)</f>
        <v>2.1922250665135015</v>
      </c>
      <c r="L161" s="13">
        <f>2*Ron_l*0.001*'Efficiency Summary'!$B$107*'Efficiency Summary'!$B$105*(Vin-Vout)/(3*Vin)</f>
        <v>9.7395991875000015E-3</v>
      </c>
      <c r="M161" s="13">
        <f>+'Power Loss'!$B$67*0.000000001*Vin^2*2*'Efficiency Summary'!B161*Vout*(Vin-Vout)/(Lout*0.000001*'Power Loss'!$B$79*'Efficiency Summary'!$B$105^2)</f>
        <v>3.6027629281496774</v>
      </c>
      <c r="N161" s="13">
        <f>+$K$105*$K$106*0.000000001*2*B161*Vout*(Vin-Vout)/('Efficiency Summary'!$B$105^2*Lout*0.000001*Vin)</f>
        <v>2.1294467752659579E-3</v>
      </c>
      <c r="O161" s="13">
        <f t="shared" si="13"/>
        <v>8.1418750000000011E-5</v>
      </c>
      <c r="P161" s="13">
        <f t="shared" si="17"/>
        <v>0.36064800000000008</v>
      </c>
      <c r="Q161" s="121">
        <f>+B161*Vout*100/(Vout*'Efficiency Summary'!B161+SUM('Efficiency Summary'!G161:P161))</f>
        <v>14.653741506321989</v>
      </c>
      <c r="R161" s="26"/>
    </row>
    <row r="162" spans="1:18" ht="12.9" customHeight="1">
      <c r="A162" s="13">
        <f t="shared" si="18"/>
        <v>67</v>
      </c>
      <c r="B162" s="13">
        <f t="shared" si="15"/>
        <v>0.33566500000000005</v>
      </c>
      <c r="C162" s="121">
        <f t="shared" si="9"/>
        <v>1.0514541387024608E-7</v>
      </c>
      <c r="D162" s="121">
        <f t="shared" si="10"/>
        <v>1.4242424242424242E-6</v>
      </c>
      <c r="E162" s="121">
        <f t="shared" si="19"/>
        <v>653856.38297872338</v>
      </c>
      <c r="F162" s="121">
        <f t="shared" si="11"/>
        <v>0.14858318592592695</v>
      </c>
      <c r="G162" s="121">
        <f>+DCR*0.001*2*'Efficiency Summary'!B162*'Efficiency Summary'!$B$105/3</f>
        <v>6.713300000000001E-3</v>
      </c>
      <c r="H162" s="121">
        <f t="shared" si="16"/>
        <v>1.6783250000000003E-3</v>
      </c>
      <c r="I162" s="13">
        <f>2*Ron_u*0.001*'Efficiency Summary'!B162*'Efficiency Summary'!$B$105*Vout/(3*Vin)</f>
        <v>1.9832346943750002E-3</v>
      </c>
      <c r="J162" s="121">
        <f>+B162*(Vout*(Vin-Vout)/('Efficiency Summary'!$B$105*Lout*0.000001))*'Power Loss'!$B$53*0.000000001</f>
        <v>8.4279053872340443E-2</v>
      </c>
      <c r="K162" s="13">
        <f>+'Power Loss'!$B$50*0.000000001*Vin^2*2*'Efficiency Summary'!B162*Vout*(Vin-Vout)/(Lout*0.000001*'Power Loss'!$B$79*'Efficiency Summary'!$B$105^2)</f>
        <v>2.2594710277155277</v>
      </c>
      <c r="L162" s="13">
        <f>2*Ron_l*0.001*'Efficiency Summary'!$B$107*'Efficiency Summary'!$B$105*(Vin-Vout)/(3*Vin)</f>
        <v>9.7395991875000015E-3</v>
      </c>
      <c r="M162" s="13">
        <f>+'Power Loss'!$B$67*0.000000001*Vin^2*2*'Efficiency Summary'!B162*Vout*(Vin-Vout)/(Lout*0.000001*'Power Loss'!$B$79*'Efficiency Summary'!$B$105^2)</f>
        <v>3.713276789060755</v>
      </c>
      <c r="N162" s="13">
        <f>+$K$105*$K$106*0.000000001*2*B162*Vout*(Vin-Vout)/('Efficiency Summary'!$B$105^2*Lout*0.000001*Vin)</f>
        <v>2.1947670279255324E-3</v>
      </c>
      <c r="O162" s="13">
        <f t="shared" si="13"/>
        <v>8.3916250000000005E-5</v>
      </c>
      <c r="P162" s="13">
        <f t="shared" si="17"/>
        <v>0.37023840000000008</v>
      </c>
      <c r="Q162" s="121">
        <f>+B162*Vout*100/(Vout*'Efficiency Summary'!B162+SUM('Efficiency Summary'!G162:P162))</f>
        <v>14.657175770138336</v>
      </c>
      <c r="R162" s="26"/>
    </row>
    <row r="163" spans="1:18" ht="12.9" customHeight="1">
      <c r="A163" s="13">
        <f t="shared" si="18"/>
        <v>69</v>
      </c>
      <c r="B163" s="13">
        <f t="shared" si="15"/>
        <v>0.34565500000000005</v>
      </c>
      <c r="C163" s="121">
        <f t="shared" si="9"/>
        <v>1.0514541387024608E-7</v>
      </c>
      <c r="D163" s="121">
        <f t="shared" si="10"/>
        <v>1.4242424242424242E-6</v>
      </c>
      <c r="E163" s="121">
        <f t="shared" si="19"/>
        <v>653856.38297872338</v>
      </c>
      <c r="F163" s="121">
        <f t="shared" si="11"/>
        <v>0.14370402956229053</v>
      </c>
      <c r="G163" s="121">
        <f>+DCR*0.001*2*'Efficiency Summary'!B163*'Efficiency Summary'!$B$105/3</f>
        <v>6.913100000000001E-3</v>
      </c>
      <c r="H163" s="121">
        <f t="shared" si="16"/>
        <v>1.7282750000000003E-3</v>
      </c>
      <c r="I163" s="13">
        <f>2*Ron_u*0.001*'Efficiency Summary'!B163*'Efficiency Summary'!$B$105*Vout/(3*Vin)</f>
        <v>2.0422593606250002E-3</v>
      </c>
      <c r="J163" s="121">
        <f>+B163*(Vout*(Vin-Vout)/('Efficiency Summary'!$B$105*Lout*0.000001))*'Power Loss'!$B$53*0.000000001</f>
        <v>8.6787351574468097E-2</v>
      </c>
      <c r="K163" s="13">
        <f>+'Power Loss'!$B$50*0.000000001*Vin^2*2*'Efficiency Summary'!B163*Vout*(Vin-Vout)/(Lout*0.000001*'Power Loss'!$B$79*'Efficiency Summary'!$B$105^2)</f>
        <v>2.3267169889175534</v>
      </c>
      <c r="L163" s="13">
        <f>2*Ron_l*0.001*'Efficiency Summary'!$B$107*'Efficiency Summary'!$B$105*(Vin-Vout)/(3*Vin)</f>
        <v>9.7395991875000015E-3</v>
      </c>
      <c r="M163" s="13">
        <f>+'Power Loss'!$B$67*0.000000001*Vin^2*2*'Efficiency Summary'!B163*Vout*(Vin-Vout)/(Lout*0.000001*'Power Loss'!$B$79*'Efficiency Summary'!$B$105^2)</f>
        <v>3.823790649971833</v>
      </c>
      <c r="N163" s="13">
        <f>+$K$105*$K$106*0.000000001*2*B163*Vout*(Vin-Vout)/('Efficiency Summary'!$B$105^2*Lout*0.000001*Vin)</f>
        <v>2.2600872805851064E-3</v>
      </c>
      <c r="O163" s="13">
        <f t="shared" si="13"/>
        <v>8.6413750000000013E-5</v>
      </c>
      <c r="P163" s="13">
        <f t="shared" si="17"/>
        <v>0.37982880000000008</v>
      </c>
      <c r="Q163" s="121">
        <f>+B163*Vout*100/(Vout*'Efficiency Summary'!B163+SUM('Efficiency Summary'!G163:P163))</f>
        <v>14.66041299532818</v>
      </c>
      <c r="R163" s="26"/>
    </row>
    <row r="164" spans="1:18" ht="12.9" customHeight="1">
      <c r="A164" s="13">
        <f t="shared" si="18"/>
        <v>71</v>
      </c>
      <c r="B164" s="13">
        <f t="shared" si="15"/>
        <v>0.35564500000000004</v>
      </c>
      <c r="C164" s="121">
        <f t="shared" si="9"/>
        <v>1.0514541387024608E-7</v>
      </c>
      <c r="D164" s="121">
        <f t="shared" si="10"/>
        <v>1.4242424242424242E-6</v>
      </c>
      <c r="E164" s="121">
        <f t="shared" si="19"/>
        <v>653856.38297872338</v>
      </c>
      <c r="F164" s="121">
        <f t="shared" si="11"/>
        <v>0.1382872295622905</v>
      </c>
      <c r="G164" s="121">
        <f>+DCR*0.001*2*'Efficiency Summary'!B164*'Efficiency Summary'!$B$105/3</f>
        <v>7.112900000000001E-3</v>
      </c>
      <c r="H164" s="121">
        <f t="shared" si="16"/>
        <v>1.7782250000000002E-3</v>
      </c>
      <c r="I164" s="13">
        <f>2*Ron_u*0.001*'Efficiency Summary'!B164*'Efficiency Summary'!$B$105*Vout/(3*Vin)</f>
        <v>2.1012840268750002E-3</v>
      </c>
      <c r="J164" s="121">
        <f>+B164*(Vout*(Vin-Vout)/('Efficiency Summary'!$B$105*Lout*0.000001))*'Power Loss'!$B$53*0.000000001</f>
        <v>8.9295649276595765E-2</v>
      </c>
      <c r="K164" s="13">
        <f>+'Power Loss'!$B$50*0.000000001*Vin^2*2*'Efficiency Summary'!B164*Vout*(Vin-Vout)/(Lout*0.000001*'Power Loss'!$B$79*'Efficiency Summary'!$B$105^2)</f>
        <v>2.3939629501195796</v>
      </c>
      <c r="L164" s="13">
        <f>2*Ron_l*0.001*'Efficiency Summary'!$B$107*'Efficiency Summary'!$B$105*(Vin-Vout)/(3*Vin)</f>
        <v>9.7395991875000015E-3</v>
      </c>
      <c r="M164" s="13">
        <f>+'Power Loss'!$B$67*0.000000001*Vin^2*2*'Efficiency Summary'!B164*Vout*(Vin-Vout)/(Lout*0.000001*'Power Loss'!$B$79*'Efficiency Summary'!$B$105^2)</f>
        <v>3.9343045108829107</v>
      </c>
      <c r="N164" s="13">
        <f>+$K$105*$K$106*0.000000001*2*B164*Vout*(Vin-Vout)/('Efficiency Summary'!$B$105^2*Lout*0.000001*Vin)</f>
        <v>2.3254075332446813E-3</v>
      </c>
      <c r="O164" s="13">
        <f t="shared" si="13"/>
        <v>8.8911250000000021E-5</v>
      </c>
      <c r="P164" s="13">
        <f t="shared" si="17"/>
        <v>0.38941919999999997</v>
      </c>
      <c r="Q164" s="121">
        <f>+B164*Vout*100/(Vout*'Efficiency Summary'!B164+SUM('Efficiency Summary'!G164:P164))</f>
        <v>14.663469666438804</v>
      </c>
      <c r="R164" s="26"/>
    </row>
    <row r="165" spans="1:18" ht="12.9" customHeight="1">
      <c r="A165" s="13">
        <f t="shared" si="18"/>
        <v>73</v>
      </c>
      <c r="B165" s="13">
        <f t="shared" si="15"/>
        <v>0.36563500000000004</v>
      </c>
      <c r="C165" s="121">
        <f t="shared" si="9"/>
        <v>1.0514541387024608E-7</v>
      </c>
      <c r="D165" s="121">
        <f t="shared" si="10"/>
        <v>1.4242424242424242E-6</v>
      </c>
      <c r="E165" s="121">
        <f t="shared" si="19"/>
        <v>653856.38297872338</v>
      </c>
      <c r="F165" s="121">
        <f t="shared" si="11"/>
        <v>0.13233278592592682</v>
      </c>
      <c r="G165" s="121">
        <f>+DCR*0.001*2*'Efficiency Summary'!B165*'Efficiency Summary'!$B$105/3</f>
        <v>7.312700000000001E-3</v>
      </c>
      <c r="H165" s="121">
        <f t="shared" si="16"/>
        <v>1.8281750000000002E-3</v>
      </c>
      <c r="I165" s="13">
        <f>2*Ron_u*0.001*'Efficiency Summary'!B165*'Efficiency Summary'!$B$105*Vout/(3*Vin)</f>
        <v>2.1603086931250002E-3</v>
      </c>
      <c r="J165" s="121">
        <f>+B165*(Vout*(Vin-Vout)/('Efficiency Summary'!$B$105*Lout*0.000001))*'Power Loss'!$B$53*0.000000001</f>
        <v>9.1803946978723419E-2</v>
      </c>
      <c r="K165" s="13">
        <f>+'Power Loss'!$B$50*0.000000001*Vin^2*2*'Efficiency Summary'!B165*Vout*(Vin-Vout)/(Lout*0.000001*'Power Loss'!$B$79*'Efficiency Summary'!$B$105^2)</f>
        <v>2.4612089113216058</v>
      </c>
      <c r="L165" s="13">
        <f>2*Ron_l*0.001*'Efficiency Summary'!$B$107*'Efficiency Summary'!$B$105*(Vin-Vout)/(3*Vin)</f>
        <v>9.7395991875000015E-3</v>
      </c>
      <c r="M165" s="13">
        <f>+'Power Loss'!$B$67*0.000000001*Vin^2*2*'Efficiency Summary'!B165*Vout*(Vin-Vout)/(Lout*0.000001*'Power Loss'!$B$79*'Efficiency Summary'!$B$105^2)</f>
        <v>4.0448183717939878</v>
      </c>
      <c r="N165" s="13">
        <f>+$K$105*$K$106*0.000000001*2*B165*Vout*(Vin-Vout)/('Efficiency Summary'!$B$105^2*Lout*0.000001*Vin)</f>
        <v>2.3907277859042558E-3</v>
      </c>
      <c r="O165" s="13">
        <f t="shared" si="13"/>
        <v>9.1408750000000015E-5</v>
      </c>
      <c r="P165" s="13">
        <f t="shared" si="17"/>
        <v>0.39900960000000008</v>
      </c>
      <c r="Q165" s="121">
        <f>+B165*Vout*100/(Vout*'Efficiency Summary'!B165+SUM('Efficiency Summary'!G165:P165))</f>
        <v>14.666360479076655</v>
      </c>
      <c r="R165" s="26"/>
    </row>
    <row r="166" spans="1:18" ht="12.9" customHeight="1">
      <c r="A166" s="13">
        <f t="shared" si="18"/>
        <v>75</v>
      </c>
      <c r="B166" s="13">
        <f t="shared" si="15"/>
        <v>0.37562500000000004</v>
      </c>
      <c r="C166" s="121">
        <f t="shared" si="9"/>
        <v>1.0514541387024608E-7</v>
      </c>
      <c r="D166" s="121">
        <f t="shared" si="10"/>
        <v>1.4242424242424242E-6</v>
      </c>
      <c r="E166" s="121">
        <f t="shared" si="19"/>
        <v>653856.38297872338</v>
      </c>
      <c r="F166" s="121">
        <f t="shared" si="11"/>
        <v>0.1258406986531995</v>
      </c>
      <c r="G166" s="121">
        <f>+DCR*0.001*2*'Efficiency Summary'!B166*'Efficiency Summary'!$B$105/3</f>
        <v>7.5125000000000009E-3</v>
      </c>
      <c r="H166" s="121">
        <f t="shared" si="16"/>
        <v>1.8781250000000002E-3</v>
      </c>
      <c r="I166" s="13">
        <f>2*Ron_u*0.001*'Efficiency Summary'!B166*'Efficiency Summary'!$B$105*Vout/(3*Vin)</f>
        <v>2.2193333593750002E-3</v>
      </c>
      <c r="J166" s="121">
        <f>+B166*(Vout*(Vin-Vout)/('Efficiency Summary'!$B$105*Lout*0.000001))*'Power Loss'!$B$53*0.000000001</f>
        <v>9.4312244680851073E-2</v>
      </c>
      <c r="K166" s="13">
        <f>+'Power Loss'!$B$50*0.000000001*Vin^2*2*'Efficiency Summary'!B166*Vout*(Vin-Vout)/(Lout*0.000001*'Power Loss'!$B$79*'Efficiency Summary'!$B$105^2)</f>
        <v>2.5284548725236315</v>
      </c>
      <c r="L166" s="13">
        <f>2*Ron_l*0.001*'Efficiency Summary'!$B$107*'Efficiency Summary'!$B$105*(Vin-Vout)/(3*Vin)</f>
        <v>9.7395991875000015E-3</v>
      </c>
      <c r="M166" s="13">
        <f>+'Power Loss'!$B$67*0.000000001*Vin^2*2*'Efficiency Summary'!B166*Vout*(Vin-Vout)/(Lout*0.000001*'Power Loss'!$B$79*'Efficiency Summary'!$B$105^2)</f>
        <v>4.1553322327050655</v>
      </c>
      <c r="N166" s="13">
        <f>+$K$105*$K$106*0.000000001*2*B166*Vout*(Vin-Vout)/('Efficiency Summary'!$B$105^2*Lout*0.000001*Vin)</f>
        <v>2.4560480385638298E-3</v>
      </c>
      <c r="O166" s="13">
        <f t="shared" si="13"/>
        <v>9.3906250000000009E-5</v>
      </c>
      <c r="P166" s="13">
        <f t="shared" si="17"/>
        <v>0.40860000000000007</v>
      </c>
      <c r="Q166" s="121">
        <f>+B166*Vout*100/(Vout*'Efficiency Summary'!B166+SUM('Efficiency Summary'!G166:P166))</f>
        <v>14.669098576172351</v>
      </c>
      <c r="R166" s="26"/>
    </row>
    <row r="167" spans="1:18" ht="12.9" customHeight="1">
      <c r="A167" s="13">
        <f t="shared" si="18"/>
        <v>77</v>
      </c>
      <c r="B167" s="13">
        <f t="shared" si="15"/>
        <v>0.38561500000000004</v>
      </c>
      <c r="C167" s="121">
        <f t="shared" si="9"/>
        <v>1.0514541387024608E-7</v>
      </c>
      <c r="D167" s="121">
        <f t="shared" si="10"/>
        <v>1.4242424242424242E-6</v>
      </c>
      <c r="E167" s="121">
        <f t="shared" si="19"/>
        <v>653856.38297872338</v>
      </c>
      <c r="F167" s="121">
        <f t="shared" si="11"/>
        <v>0.11881096774410854</v>
      </c>
      <c r="G167" s="121">
        <f>+DCR*0.001*2*'Efficiency Summary'!B167*'Efficiency Summary'!$B$105/3</f>
        <v>7.7123000000000009E-3</v>
      </c>
      <c r="H167" s="121">
        <f t="shared" si="16"/>
        <v>1.9280750000000002E-3</v>
      </c>
      <c r="I167" s="13">
        <f>2*Ron_u*0.001*'Efficiency Summary'!B167*'Efficiency Summary'!$B$105*Vout/(3*Vin)</f>
        <v>2.2783580256250002E-3</v>
      </c>
      <c r="J167" s="121">
        <f>+B167*(Vout*(Vin-Vout)/('Efficiency Summary'!$B$105*Lout*0.000001))*'Power Loss'!$B$53*0.000000001</f>
        <v>9.6820542382978741E-2</v>
      </c>
      <c r="K167" s="13">
        <f>+'Power Loss'!$B$50*0.000000001*Vin^2*2*'Efficiency Summary'!B167*Vout*(Vin-Vout)/(Lout*0.000001*'Power Loss'!$B$79*'Efficiency Summary'!$B$105^2)</f>
        <v>2.5957008337256582</v>
      </c>
      <c r="L167" s="13">
        <f>2*Ron_l*0.001*'Efficiency Summary'!$B$107*'Efficiency Summary'!$B$105*(Vin-Vout)/(3*Vin)</f>
        <v>9.7395991875000015E-3</v>
      </c>
      <c r="M167" s="13">
        <f>+'Power Loss'!$B$67*0.000000001*Vin^2*2*'Efficiency Summary'!B167*Vout*(Vin-Vout)/(Lout*0.000001*'Power Loss'!$B$79*'Efficiency Summary'!$B$105^2)</f>
        <v>4.2658460936161449</v>
      </c>
      <c r="N167" s="13">
        <f>+$K$105*$K$106*0.000000001*2*B167*Vout*(Vin-Vout)/('Efficiency Summary'!$B$105^2*Lout*0.000001*Vin)</f>
        <v>2.5213682912234047E-3</v>
      </c>
      <c r="O167" s="13">
        <f t="shared" si="13"/>
        <v>9.6403750000000003E-5</v>
      </c>
      <c r="P167" s="13">
        <f t="shared" si="17"/>
        <v>0.41819040000000007</v>
      </c>
      <c r="Q167" s="121">
        <f>+B167*Vout*100/(Vout*'Efficiency Summary'!B167+SUM('Efficiency Summary'!G167:P167))</f>
        <v>14.671695747765016</v>
      </c>
      <c r="R167" s="26"/>
    </row>
    <row r="168" spans="1:18" ht="12.9" customHeight="1">
      <c r="A168" s="13">
        <f t="shared" si="18"/>
        <v>79</v>
      </c>
      <c r="B168" s="13">
        <f t="shared" si="15"/>
        <v>0.39560500000000004</v>
      </c>
      <c r="C168" s="121">
        <f t="shared" si="9"/>
        <v>1.0514541387024608E-7</v>
      </c>
      <c r="D168" s="121">
        <f t="shared" si="10"/>
        <v>1.4242424242424242E-6</v>
      </c>
      <c r="E168" s="121">
        <f t="shared" si="19"/>
        <v>653856.38297872338</v>
      </c>
      <c r="F168" s="121">
        <f t="shared" si="11"/>
        <v>0.11124359319865394</v>
      </c>
      <c r="G168" s="121">
        <f>+DCR*0.001*2*'Efficiency Summary'!B168*'Efficiency Summary'!$B$105/3</f>
        <v>7.9121E-3</v>
      </c>
      <c r="H168" s="121">
        <f t="shared" si="16"/>
        <v>1.978025E-3</v>
      </c>
      <c r="I168" s="13">
        <f>2*Ron_u*0.001*'Efficiency Summary'!B168*'Efficiency Summary'!$B$105*Vout/(3*Vin)</f>
        <v>2.3373826918749998E-3</v>
      </c>
      <c r="J168" s="121">
        <f>+B168*(Vout*(Vin-Vout)/('Efficiency Summary'!$B$105*Lout*0.000001))*'Power Loss'!$B$53*0.000000001</f>
        <v>9.9328840085106396E-2</v>
      </c>
      <c r="K168" s="13">
        <f>+'Power Loss'!$B$50*0.000000001*Vin^2*2*'Efficiency Summary'!B168*Vout*(Vin-Vout)/(Lout*0.000001*'Power Loss'!$B$79*'Efficiency Summary'!$B$105^2)</f>
        <v>2.6629467949276839</v>
      </c>
      <c r="L168" s="13">
        <f>2*Ron_l*0.001*'Efficiency Summary'!$B$107*'Efficiency Summary'!$B$105*(Vin-Vout)/(3*Vin)</f>
        <v>9.7395991875000015E-3</v>
      </c>
      <c r="M168" s="13">
        <f>+'Power Loss'!$B$67*0.000000001*Vin^2*2*'Efficiency Summary'!B168*Vout*(Vin-Vout)/(Lout*0.000001*'Power Loss'!$B$79*'Efficiency Summary'!$B$105^2)</f>
        <v>4.3763599545272216</v>
      </c>
      <c r="N168" s="13">
        <f>+$K$105*$K$106*0.000000001*2*B168*Vout*(Vin-Vout)/('Efficiency Summary'!$B$105^2*Lout*0.000001*Vin)</f>
        <v>2.5866885438829788E-3</v>
      </c>
      <c r="O168" s="13">
        <f t="shared" si="13"/>
        <v>9.8901250000000011E-5</v>
      </c>
      <c r="P168" s="13">
        <f t="shared" si="17"/>
        <v>0.42778080000000007</v>
      </c>
      <c r="Q168" s="121">
        <f>+B168*Vout*100/(Vout*'Efficiency Summary'!B168+SUM('Efficiency Summary'!G168:P168))</f>
        <v>14.674162600712878</v>
      </c>
      <c r="R168" s="26"/>
    </row>
    <row r="169" spans="1:18" ht="12.9" customHeight="1">
      <c r="A169" s="13">
        <f t="shared" si="18"/>
        <v>81</v>
      </c>
      <c r="B169" s="13">
        <f t="shared" si="15"/>
        <v>0.40559500000000004</v>
      </c>
      <c r="C169" s="121">
        <f t="shared" si="9"/>
        <v>1.0514541387024608E-7</v>
      </c>
      <c r="D169" s="121">
        <f t="shared" si="10"/>
        <v>1.4242424242424242E-6</v>
      </c>
      <c r="E169" s="121">
        <f t="shared" si="19"/>
        <v>653856.38297872338</v>
      </c>
      <c r="F169" s="121">
        <f t="shared" si="11"/>
        <v>0.10313857501683571</v>
      </c>
      <c r="G169" s="121">
        <f>+DCR*0.001*2*'Efficiency Summary'!B169*'Efficiency Summary'!$B$105/3</f>
        <v>8.1119E-3</v>
      </c>
      <c r="H169" s="121">
        <f t="shared" si="16"/>
        <v>2.027975E-3</v>
      </c>
      <c r="I169" s="13">
        <f>2*Ron_u*0.001*'Efficiency Summary'!B169*'Efficiency Summary'!$B$105*Vout/(3*Vin)</f>
        <v>2.3964073581249998E-3</v>
      </c>
      <c r="J169" s="121">
        <f>+B169*(Vout*(Vin-Vout)/('Efficiency Summary'!$B$105*Lout*0.000001))*'Power Loss'!$B$53*0.000000001</f>
        <v>0.10183713778723406</v>
      </c>
      <c r="K169" s="13">
        <f>+'Power Loss'!$B$50*0.000000001*Vin^2*2*'Efficiency Summary'!B169*Vout*(Vin-Vout)/(Lout*0.000001*'Power Loss'!$B$79*'Efficiency Summary'!$B$105^2)</f>
        <v>2.7301927561297106</v>
      </c>
      <c r="L169" s="13">
        <f>2*Ron_l*0.001*'Efficiency Summary'!$B$107*'Efficiency Summary'!$B$105*(Vin-Vout)/(3*Vin)</f>
        <v>9.7395991875000015E-3</v>
      </c>
      <c r="M169" s="13">
        <f>+'Power Loss'!$B$67*0.000000001*Vin^2*2*'Efficiency Summary'!B169*Vout*(Vin-Vout)/(Lout*0.000001*'Power Loss'!$B$79*'Efficiency Summary'!$B$105^2)</f>
        <v>4.4868738154383001</v>
      </c>
      <c r="N169" s="13">
        <f>+$K$105*$K$106*0.000000001*2*B169*Vout*(Vin-Vout)/('Efficiency Summary'!$B$105^2*Lout*0.000001*Vin)</f>
        <v>2.6520087965425532E-3</v>
      </c>
      <c r="O169" s="13">
        <f t="shared" si="13"/>
        <v>1.0139875000000002E-4</v>
      </c>
      <c r="P169" s="13">
        <f t="shared" si="17"/>
        <v>0.43737120000000007</v>
      </c>
      <c r="Q169" s="121">
        <f>+B169*Vout*100/(Vout*'Efficiency Summary'!B169+SUM('Efficiency Summary'!G169:P169))</f>
        <v>14.676508703482277</v>
      </c>
      <c r="R169" s="26"/>
    </row>
    <row r="170" spans="1:18" ht="12.9" customHeight="1">
      <c r="A170" s="13">
        <f t="shared" si="18"/>
        <v>83</v>
      </c>
      <c r="B170" s="13">
        <f t="shared" si="15"/>
        <v>0.41558500000000004</v>
      </c>
      <c r="C170" s="121">
        <f t="shared" si="9"/>
        <v>1.0514541387024608E-7</v>
      </c>
      <c r="D170" s="121">
        <f t="shared" si="10"/>
        <v>1.4242424242424242E-6</v>
      </c>
      <c r="E170" s="121">
        <f t="shared" si="19"/>
        <v>653856.38297872338</v>
      </c>
      <c r="F170" s="121">
        <f t="shared" si="11"/>
        <v>9.449591319865383E-2</v>
      </c>
      <c r="G170" s="121">
        <f>+DCR*0.001*2*'Efficiency Summary'!B170*'Efficiency Summary'!$B$105/3</f>
        <v>8.3117E-3</v>
      </c>
      <c r="H170" s="121">
        <f t="shared" si="16"/>
        <v>2.077925E-3</v>
      </c>
      <c r="I170" s="13">
        <f>2*Ron_u*0.001*'Efficiency Summary'!B170*'Efficiency Summary'!$B$105*Vout/(3*Vin)</f>
        <v>2.4554320243750003E-3</v>
      </c>
      <c r="J170" s="121">
        <f>+B170*(Vout*(Vin-Vout)/('Efficiency Summary'!$B$105*Lout*0.000001))*'Power Loss'!$B$53*0.000000001</f>
        <v>0.1043454354893617</v>
      </c>
      <c r="K170" s="13">
        <f>+'Power Loss'!$B$50*0.000000001*Vin^2*2*'Efficiency Summary'!B170*Vout*(Vin-Vout)/(Lout*0.000001*'Power Loss'!$B$79*'Efficiency Summary'!$B$105^2)</f>
        <v>2.7974387173317363</v>
      </c>
      <c r="L170" s="13">
        <f>2*Ron_l*0.001*'Efficiency Summary'!$B$107*'Efficiency Summary'!$B$105*(Vin-Vout)/(3*Vin)</f>
        <v>9.7395991875000015E-3</v>
      </c>
      <c r="M170" s="13">
        <f>+'Power Loss'!$B$67*0.000000001*Vin^2*2*'Efficiency Summary'!B170*Vout*(Vin-Vout)/(Lout*0.000001*'Power Loss'!$B$79*'Efficiency Summary'!$B$105^2)</f>
        <v>4.5973876763493777</v>
      </c>
      <c r="N170" s="13">
        <f>+$K$105*$K$106*0.000000001*2*B170*Vout*(Vin-Vout)/('Efficiency Summary'!$B$105^2*Lout*0.000001*Vin)</f>
        <v>2.7173290492021281E-3</v>
      </c>
      <c r="O170" s="13">
        <f t="shared" si="13"/>
        <v>1.0389625000000001E-4</v>
      </c>
      <c r="P170" s="13">
        <f t="shared" si="17"/>
        <v>0.44696160000000007</v>
      </c>
      <c r="Q170" s="121">
        <f>+B170*Vout*100/(Vout*'Efficiency Summary'!B170+SUM('Efficiency Summary'!G170:P170))</f>
        <v>14.678742710182819</v>
      </c>
      <c r="R170" s="26"/>
    </row>
    <row r="171" spans="1:18" ht="12.9" customHeight="1">
      <c r="A171" s="13">
        <f t="shared" si="18"/>
        <v>85</v>
      </c>
      <c r="B171" s="13">
        <f t="shared" si="15"/>
        <v>0.42557500000000004</v>
      </c>
      <c r="C171" s="121">
        <f t="shared" si="9"/>
        <v>1.0514541387024608E-7</v>
      </c>
      <c r="D171" s="121">
        <f t="shared" si="10"/>
        <v>1.4242424242424242E-6</v>
      </c>
      <c r="E171" s="121">
        <f t="shared" si="19"/>
        <v>653856.38297872338</v>
      </c>
      <c r="F171" s="121">
        <f t="shared" si="11"/>
        <v>8.5315607744108291E-2</v>
      </c>
      <c r="G171" s="121">
        <f>+DCR*0.001*2*'Efficiency Summary'!B171*'Efficiency Summary'!$B$105/3</f>
        <v>8.5115E-3</v>
      </c>
      <c r="H171" s="121">
        <f t="shared" si="16"/>
        <v>2.127875E-3</v>
      </c>
      <c r="I171" s="13">
        <f>2*Ron_u*0.001*'Efficiency Summary'!B171*'Efficiency Summary'!$B$105*Vout/(3*Vin)</f>
        <v>2.5144566906249999E-3</v>
      </c>
      <c r="J171" s="121">
        <f>+B171*(Vout*(Vin-Vout)/('Efficiency Summary'!$B$105*Lout*0.000001))*'Power Loss'!$B$53*0.000000001</f>
        <v>0.10685373319148937</v>
      </c>
      <c r="K171" s="13">
        <f>+'Power Loss'!$B$50*0.000000001*Vin^2*2*'Efficiency Summary'!B171*Vout*(Vin-Vout)/(Lout*0.000001*'Power Loss'!$B$79*'Efficiency Summary'!$B$105^2)</f>
        <v>2.8646846785337625</v>
      </c>
      <c r="L171" s="13">
        <f>2*Ron_l*0.001*'Efficiency Summary'!$B$107*'Efficiency Summary'!$B$105*(Vin-Vout)/(3*Vin)</f>
        <v>9.7395991875000015E-3</v>
      </c>
      <c r="M171" s="13">
        <f>+'Power Loss'!$B$67*0.000000001*Vin^2*2*'Efficiency Summary'!B171*Vout*(Vin-Vout)/(Lout*0.000001*'Power Loss'!$B$79*'Efficiency Summary'!$B$105^2)</f>
        <v>4.7079015372604545</v>
      </c>
      <c r="N171" s="13">
        <f>+$K$105*$K$106*0.000000001*2*B171*Vout*(Vin-Vout)/('Efficiency Summary'!$B$105^2*Lout*0.000001*Vin)</f>
        <v>2.7826493018617026E-3</v>
      </c>
      <c r="O171" s="13">
        <f t="shared" si="13"/>
        <v>1.0639375000000001E-4</v>
      </c>
      <c r="P171" s="13">
        <f t="shared" si="17"/>
        <v>0.45655200000000012</v>
      </c>
      <c r="Q171" s="121">
        <f>+B171*Vout*100/(Vout*'Efficiency Summary'!B171+SUM('Efficiency Summary'!G171:P171))</f>
        <v>14.680872467238189</v>
      </c>
      <c r="R171" s="26"/>
    </row>
    <row r="172" spans="1:18" ht="12.9" customHeight="1">
      <c r="A172" s="13">
        <f t="shared" si="18"/>
        <v>87</v>
      </c>
      <c r="B172" s="13">
        <f>+$B$105/2</f>
        <v>0.5</v>
      </c>
      <c r="C172" s="121">
        <f t="shared" si="9"/>
        <v>1.0514541387024608E-7</v>
      </c>
      <c r="D172" s="121">
        <f t="shared" si="10"/>
        <v>1.4242424242424242E-6</v>
      </c>
      <c r="E172" s="121">
        <f t="shared" si="19"/>
        <v>653856.38297872338</v>
      </c>
      <c r="F172" s="121">
        <f t="shared" si="11"/>
        <v>0</v>
      </c>
      <c r="G172" s="121">
        <f>+DCR*0.001*2*'Efficiency Summary'!B172*'Efficiency Summary'!$B$105/3</f>
        <v>0.01</v>
      </c>
      <c r="H172" s="121">
        <f t="shared" si="16"/>
        <v>2.5000000000000001E-3</v>
      </c>
      <c r="I172" s="13">
        <f>2*Ron_u*0.001*'Efficiency Summary'!B172*'Efficiency Summary'!$B$105*Vout/(3*Vin)</f>
        <v>2.9541874999999998E-3</v>
      </c>
      <c r="J172" s="121">
        <f>+B172*(Vout*(Vin-Vout)/('Efficiency Summary'!$B$105*Lout*0.000001))*'Power Loss'!$B$53*0.000000001</f>
        <v>0.12554042553191488</v>
      </c>
      <c r="K172" s="13">
        <f>+'Power Loss'!$B$50*0.000000001*Vin^2*2*'Efficiency Summary'!B172*Vout*(Vin-Vout)/(Lout*0.000001*'Power Loss'!$B$79*'Efficiency Summary'!$B$105^2)</f>
        <v>3.3656637238251337</v>
      </c>
      <c r="L172" s="13">
        <f>2*Ron_l*0.001*'Efficiency Summary'!$B$107*'Efficiency Summary'!$B$105*(Vin-Vout)/(3*Vin)</f>
        <v>9.7395991875000015E-3</v>
      </c>
      <c r="M172" s="13">
        <f>+'Power Loss'!$B$67*0.000000001*Vin^2*2*'Efficiency Summary'!B172*Vout*(Vin-Vout)/(Lout*0.000001*'Power Loss'!$B$79*'Efficiency Summary'!$B$105^2)</f>
        <v>5.5312242698237144</v>
      </c>
      <c r="N172" s="13">
        <f>+$K$105*$K$106*0.000000001*2*B172*Vout*(Vin-Vout)/('Efficiency Summary'!$B$105^2*Lout*0.000001*Vin)</f>
        <v>3.2692819148936172E-3</v>
      </c>
      <c r="O172" s="13">
        <f t="shared" si="13"/>
        <v>1.25E-4</v>
      </c>
      <c r="P172" s="13">
        <f t="shared" si="17"/>
        <v>0.52800000000000002</v>
      </c>
      <c r="Q172" s="121">
        <f>+B172*Vout*100/(Vout*'Efficiency Summary'!B172+SUM('Efficiency Summary'!G172:P172))</f>
        <v>14.69407406957815</v>
      </c>
      <c r="R172" s="26"/>
    </row>
    <row r="173" spans="1:18" ht="12.9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13"/>
      <c r="K173" s="13"/>
      <c r="L173" s="13"/>
      <c r="M173" s="13"/>
      <c r="N173" s="13"/>
      <c r="O173" s="13"/>
      <c r="P173" s="13"/>
      <c r="Q173" s="13"/>
      <c r="R173" s="26"/>
    </row>
    <row r="174" spans="1:18" ht="12.9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8" ht="12.9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</row>
    <row r="176" spans="1:18" ht="12.9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ht="12.9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</row>
    <row r="178" spans="1:18" ht="12.9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</row>
    <row r="179" spans="1:18" ht="12.9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</row>
  </sheetData>
  <sheetProtection algorithmName="SHA-512" hashValue="/5q3KSL/9srTSLi+L6iLUhJsglm+HMaqwvtGNLoB1wxwktiC7XSa0NvTGQKPO8I/yf5ReR+O9FFxyFvw7hOXCA==" saltValue="Sijw4N6fD5aufH2ssAkBXA==" spinCount="100000" sheet="1" objects="1" scenarios="1" selectLockedCells="1"/>
  <pageMargins left="0.7" right="0.7" top="0.75" bottom="0.75" header="0.3" footer="0.3"/>
  <pageSetup orientation="portrait" verticalDpi="598" r:id="rId1"/>
  <ignoredErrors>
    <ignoredError sqref="B10" unlockedFormula="1"/>
    <ignoredError sqref="B116:B117 B119:B120 B124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1063"/>
  <sheetViews>
    <sheetView topLeftCell="A4" zoomScaleNormal="100" workbookViewId="0">
      <selection activeCell="C33" sqref="C33"/>
    </sheetView>
  </sheetViews>
  <sheetFormatPr defaultRowHeight="14.4"/>
  <cols>
    <col min="3" max="3" width="11.88671875" customWidth="1"/>
    <col min="5" max="5" width="10.6640625" customWidth="1"/>
    <col min="7" max="7" width="12.44140625" bestFit="1" customWidth="1"/>
    <col min="8" max="8" width="11.33203125" customWidth="1"/>
    <col min="9" max="9" width="7" customWidth="1"/>
    <col min="10" max="10" width="9.5546875" customWidth="1"/>
    <col min="11" max="11" width="11.88671875" customWidth="1"/>
    <col min="12" max="12" width="16.5546875" customWidth="1"/>
    <col min="13" max="13" width="11.33203125" customWidth="1"/>
    <col min="16" max="16" width="33.109375" customWidth="1"/>
    <col min="22" max="22" width="32.88671875" customWidth="1"/>
    <col min="47" max="47" width="34.33203125" style="74" customWidth="1"/>
    <col min="48" max="48" width="12.88671875" customWidth="1"/>
    <col min="53" max="53" width="36.6640625" customWidth="1"/>
    <col min="60" max="60" width="30" customWidth="1"/>
    <col min="68" max="68" width="34" customWidth="1"/>
    <col min="69" max="73" width="42" customWidth="1"/>
    <col min="74" max="74" width="41.88671875" customWidth="1"/>
    <col min="75" max="76" width="38.6640625" customWidth="1"/>
    <col min="77" max="77" width="34.88671875" customWidth="1"/>
    <col min="78" max="78" width="10.5546875" customWidth="1"/>
    <col min="79" max="79" width="10.88671875" customWidth="1"/>
    <col min="80" max="80" width="33.44140625" customWidth="1"/>
  </cols>
  <sheetData>
    <row r="1" spans="1:36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</row>
    <row r="2" spans="1:36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</row>
    <row r="3" spans="1:36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72"/>
      <c r="P3" s="72"/>
      <c r="Q3" s="72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</row>
    <row r="4" spans="1:3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72"/>
      <c r="P4" s="72"/>
      <c r="Q4" s="72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</row>
    <row r="5" spans="1:36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72"/>
      <c r="P5" s="72"/>
      <c r="Q5" s="72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spans="1:36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72"/>
      <c r="P6" s="72"/>
      <c r="Q6" s="72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36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72"/>
      <c r="P7" s="72"/>
      <c r="Q7" s="72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</row>
    <row r="8" spans="1:36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72"/>
      <c r="P8" s="72"/>
      <c r="Q8" s="72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</row>
    <row r="9" spans="1:36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72"/>
      <c r="P9" s="72"/>
      <c r="Q9" s="72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</row>
    <row r="10" spans="1:36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183" t="s">
        <v>167</v>
      </c>
      <c r="P10" s="183"/>
      <c r="Q10" s="7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</row>
    <row r="11" spans="1:36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183"/>
      <c r="P11" s="183"/>
      <c r="Q11" s="72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</row>
    <row r="12" spans="1:36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183"/>
      <c r="P12" s="183"/>
      <c r="Q12" s="72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</row>
    <row r="13" spans="1:36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181" t="s">
        <v>168</v>
      </c>
      <c r="P13" s="182"/>
      <c r="Q13" s="72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</row>
    <row r="14" spans="1:36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181" t="s">
        <v>171</v>
      </c>
      <c r="P14" s="182"/>
      <c r="Q14" s="72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</row>
    <row r="15" spans="1:36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181" t="s">
        <v>172</v>
      </c>
      <c r="P15" s="182"/>
      <c r="Q15" s="72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</row>
    <row r="16" spans="1:36" ht="15.6">
      <c r="A16" s="169" t="s">
        <v>163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70"/>
      <c r="M16" s="170"/>
      <c r="N16" s="170"/>
      <c r="O16" s="181"/>
      <c r="P16" s="182"/>
      <c r="Q16" s="72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</row>
    <row r="17" spans="1:36" ht="15.6">
      <c r="A17" s="171" t="s">
        <v>164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0"/>
      <c r="M17" s="170"/>
      <c r="N17" s="170"/>
      <c r="O17" s="115" t="s">
        <v>176</v>
      </c>
      <c r="P17" s="72"/>
      <c r="Q17" s="72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</row>
    <row r="18" spans="1:36" ht="15.75" customHeight="1" thickBo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15" t="s">
        <v>178</v>
      </c>
      <c r="P18" s="114"/>
      <c r="Q18" s="72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</row>
    <row r="19" spans="1:36" ht="15.75" customHeight="1" thickBot="1">
      <c r="A19" s="172" t="s">
        <v>165</v>
      </c>
      <c r="B19" s="179"/>
      <c r="C19" s="179"/>
      <c r="D19" s="179"/>
      <c r="E19" s="180"/>
      <c r="F19" s="41"/>
      <c r="G19" s="41"/>
      <c r="H19" s="41"/>
      <c r="I19" s="41"/>
      <c r="J19" s="172" t="s">
        <v>166</v>
      </c>
      <c r="K19" s="173"/>
      <c r="L19" s="173"/>
      <c r="M19" s="173"/>
      <c r="N19" s="174"/>
      <c r="O19" s="114"/>
      <c r="P19" s="114"/>
      <c r="Q19" s="72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</row>
    <row r="20" spans="1:36" ht="15.6">
      <c r="A20" s="56"/>
      <c r="B20" s="41"/>
      <c r="C20" s="41"/>
      <c r="D20" s="41"/>
      <c r="E20" s="57"/>
      <c r="F20" s="41"/>
      <c r="G20" s="41"/>
      <c r="H20" s="41"/>
      <c r="I20" s="41"/>
      <c r="J20" s="175" t="s">
        <v>264</v>
      </c>
      <c r="K20" s="176"/>
      <c r="L20" s="177"/>
      <c r="M20" s="47">
        <f>IF(OR('Power Loss'!B17="AP64203Q",'Power Loss'!B17="AP66200",'Power Loss'!B17="AP66200Q"),0.45, 0.3)</f>
        <v>0.3</v>
      </c>
      <c r="N20" s="103" t="s">
        <v>8</v>
      </c>
      <c r="O20" s="114" t="s">
        <v>313</v>
      </c>
      <c r="P20" s="114"/>
      <c r="Q20" s="72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</row>
    <row r="21" spans="1:36" ht="15.75" customHeight="1">
      <c r="A21" s="56"/>
      <c r="B21" s="41"/>
      <c r="C21" s="41"/>
      <c r="D21" s="41"/>
      <c r="E21" s="57"/>
      <c r="F21" s="41"/>
      <c r="G21" s="41"/>
      <c r="H21" s="41"/>
      <c r="I21" s="41"/>
      <c r="J21" s="36" t="s">
        <v>265</v>
      </c>
      <c r="K21" s="37"/>
      <c r="L21" s="37"/>
      <c r="M21" s="47">
        <v>0.5</v>
      </c>
      <c r="N21" s="42" t="s">
        <v>5</v>
      </c>
      <c r="O21" s="114" t="s">
        <v>314</v>
      </c>
      <c r="P21" s="114"/>
      <c r="Q21" s="72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</row>
    <row r="22" spans="1:36" ht="15" customHeight="1">
      <c r="A22" s="56"/>
      <c r="B22" s="41"/>
      <c r="C22" s="41"/>
      <c r="D22" s="41"/>
      <c r="E22" s="57"/>
      <c r="F22" s="41"/>
      <c r="G22" s="41"/>
      <c r="H22" s="41"/>
      <c r="I22" s="41"/>
      <c r="J22" s="36" t="s">
        <v>169</v>
      </c>
      <c r="K22" s="37"/>
      <c r="L22" s="37"/>
      <c r="M22" s="47">
        <f>+Rt*(Vin-Vout)/(Lout*0.000001)</f>
        <v>2853191.489361702</v>
      </c>
      <c r="N22" s="42" t="s">
        <v>170</v>
      </c>
      <c r="O22" s="114" t="s">
        <v>315</v>
      </c>
      <c r="P22" s="114"/>
      <c r="Q22" s="72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</row>
    <row r="23" spans="1:36" ht="20.25" customHeight="1" thickBot="1">
      <c r="A23" s="56"/>
      <c r="B23" s="41"/>
      <c r="C23" s="41"/>
      <c r="D23" s="41"/>
      <c r="E23" s="57"/>
      <c r="F23" s="41"/>
      <c r="G23" s="41"/>
      <c r="H23" s="41"/>
      <c r="I23" s="41"/>
      <c r="J23" s="91" t="s">
        <v>260</v>
      </c>
      <c r="K23" s="37"/>
      <c r="L23" s="37"/>
      <c r="M23" s="92">
        <f>1+Se*C28/(Sn)</f>
        <v>1.087621178225205</v>
      </c>
      <c r="N23" s="93" t="s">
        <v>170</v>
      </c>
      <c r="O23" s="114"/>
      <c r="P23" s="114"/>
      <c r="Q23" s="72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</row>
    <row r="24" spans="1:36" ht="21">
      <c r="A24" s="58"/>
      <c r="B24" s="38" t="s">
        <v>173</v>
      </c>
      <c r="C24" s="54">
        <f>SQRT(1/(Lout*0.000001*ncap*cap*0.000001*(Rout+esr*0.001/ncap)/(Rout+DCR*0.001)))</f>
        <v>85297.718428452237</v>
      </c>
      <c r="D24" s="51" t="s">
        <v>273</v>
      </c>
      <c r="E24" s="58"/>
      <c r="F24" s="41"/>
      <c r="G24" s="41"/>
      <c r="H24" s="41"/>
      <c r="I24" s="41"/>
      <c r="J24" s="36" t="s">
        <v>272</v>
      </c>
      <c r="K24" s="37"/>
      <c r="L24" s="37"/>
      <c r="M24" s="92">
        <f>Se*C28/(Rt*(Vout)/(Lout*0.000001))</f>
        <v>1.1868686868686871</v>
      </c>
      <c r="N24" s="42"/>
      <c r="O24" s="116" t="s">
        <v>316</v>
      </c>
      <c r="P24" s="114"/>
      <c r="Q24" s="72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spans="1:36" ht="21">
      <c r="A25" s="59"/>
      <c r="B25" s="39" t="s">
        <v>174</v>
      </c>
      <c r="C25" s="47">
        <f>1/(2*PI()*cap*0.000001*esr*0.001)</f>
        <v>3536776.5131532298</v>
      </c>
      <c r="D25" s="52" t="s">
        <v>130</v>
      </c>
      <c r="E25" s="59"/>
      <c r="F25" s="41"/>
      <c r="G25" s="41"/>
      <c r="H25" s="41"/>
      <c r="I25" s="41"/>
      <c r="J25" s="91" t="s">
        <v>175</v>
      </c>
      <c r="K25" s="37"/>
      <c r="L25" s="37"/>
      <c r="M25" s="95">
        <v>0.8</v>
      </c>
      <c r="N25" s="93" t="s">
        <v>5</v>
      </c>
      <c r="O25" s="116"/>
      <c r="P25" s="115"/>
      <c r="Q25" s="72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</row>
    <row r="26" spans="1:36" ht="16.2" thickBot="1">
      <c r="A26" s="59"/>
      <c r="B26" s="39" t="s">
        <v>177</v>
      </c>
      <c r="C26" s="47">
        <f>1/(2*PI()*cap*0.000001*ncap*(esr*0.001/ncap+Vout/Iout))</f>
        <v>4816.3093687969549</v>
      </c>
      <c r="D26" s="52" t="s">
        <v>130</v>
      </c>
      <c r="E26" s="59"/>
      <c r="F26" s="41"/>
      <c r="G26" s="41"/>
      <c r="H26" s="41"/>
      <c r="I26" s="41"/>
      <c r="J26" s="111" t="s">
        <v>289</v>
      </c>
      <c r="K26" s="63"/>
      <c r="L26" s="63"/>
      <c r="M26" s="47">
        <v>4.0000000000000003E-5</v>
      </c>
      <c r="N26" s="43" t="s">
        <v>290</v>
      </c>
      <c r="O26" s="114" t="s">
        <v>317</v>
      </c>
      <c r="P26" s="115"/>
      <c r="Q26" s="72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  <row r="27" spans="1:36" ht="15" thickBot="1">
      <c r="A27" s="59"/>
      <c r="B27" s="39" t="s">
        <v>179</v>
      </c>
      <c r="C27" s="55">
        <f>1/(Gdo*(cap*0.000001*esr*0.001*Vout/(Iout*(Vout/Iout+DCR*0.001))+(Vout/Iout+esr*0.001)*cap*0.000001*ncap*DCR*0.001/(Vout/Iout+DCR*0.001)+Lout*0.000001/(Vout/Iout+DCR*0.001)))</f>
        <v>2.3070803168995435</v>
      </c>
      <c r="D27" s="52"/>
      <c r="E27" s="59"/>
      <c r="F27" s="41"/>
      <c r="G27" s="41"/>
      <c r="H27" s="41"/>
      <c r="I27" s="41"/>
      <c r="J27" s="178" t="s">
        <v>280</v>
      </c>
      <c r="K27" s="173"/>
      <c r="L27" s="174"/>
      <c r="M27" s="178" t="s">
        <v>180</v>
      </c>
      <c r="N27" s="174"/>
      <c r="O27" s="114" t="s">
        <v>318</v>
      </c>
      <c r="P27" s="72"/>
      <c r="Q27" s="72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</row>
    <row r="28" spans="1:36" ht="16.2" thickBot="1">
      <c r="A28" s="60"/>
      <c r="B28" s="40" t="s">
        <v>181</v>
      </c>
      <c r="C28" s="48">
        <f>+Fs*1000</f>
        <v>500000</v>
      </c>
      <c r="D28" s="53" t="s">
        <v>130</v>
      </c>
      <c r="E28" s="60"/>
      <c r="F28" s="41"/>
      <c r="G28" s="41"/>
      <c r="H28" s="41"/>
      <c r="I28" s="41"/>
      <c r="J28" s="80" t="s">
        <v>182</v>
      </c>
      <c r="K28" s="94">
        <v>0.1</v>
      </c>
      <c r="L28" s="34" t="s">
        <v>183</v>
      </c>
      <c r="M28" s="166">
        <f>+C28*K28</f>
        <v>50000</v>
      </c>
      <c r="N28" s="44" t="s">
        <v>130</v>
      </c>
      <c r="O28" s="114"/>
      <c r="P28" s="114"/>
      <c r="Q28" s="72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</row>
    <row r="29" spans="1:36" ht="15" thickBot="1">
      <c r="A29" s="41"/>
      <c r="B29" s="41"/>
      <c r="C29" s="41"/>
      <c r="D29" s="41"/>
      <c r="E29" s="41"/>
      <c r="F29" s="41"/>
      <c r="G29" s="41"/>
      <c r="H29" s="41"/>
      <c r="I29" s="41"/>
      <c r="J29" s="87" t="s">
        <v>271</v>
      </c>
      <c r="K29" s="82">
        <f>2*PI()*Fc*cap*ncap*0.000001*Rt*_Rfb1</f>
        <v>282743.3388230814</v>
      </c>
      <c r="L29" s="83" t="s">
        <v>184</v>
      </c>
      <c r="M29" s="79">
        <f>IF(OR('Power Loss'!B17="AP64203Q",'Power Loss'!B17="AP66200",'Power Loss'!B17="AP66200Q"),450000, 320000)</f>
        <v>320000</v>
      </c>
      <c r="N29" s="45" t="s">
        <v>184</v>
      </c>
      <c r="O29" s="114"/>
      <c r="P29" s="114"/>
      <c r="Q29" s="72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</row>
    <row r="30" spans="1:36" ht="15" thickBot="1">
      <c r="A30" s="172" t="s">
        <v>185</v>
      </c>
      <c r="B30" s="179"/>
      <c r="C30" s="179"/>
      <c r="D30" s="180"/>
      <c r="E30" s="33"/>
      <c r="F30" s="72"/>
      <c r="G30" s="33"/>
      <c r="H30" s="41"/>
      <c r="I30" s="41"/>
      <c r="J30" s="88" t="s">
        <v>186</v>
      </c>
      <c r="K30" s="78">
        <f>1/(20*PI()*K29*Fo)</f>
        <v>1.1687277987714846E-11</v>
      </c>
      <c r="L30" s="84" t="s">
        <v>187</v>
      </c>
      <c r="M30" s="79">
        <v>5.0000000000000002E-11</v>
      </c>
      <c r="N30" s="45" t="s">
        <v>187</v>
      </c>
      <c r="O30" s="114"/>
      <c r="P30" s="114"/>
      <c r="Q30" s="72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</row>
    <row r="31" spans="1:36" ht="15" thickBot="1">
      <c r="A31" s="185" t="s">
        <v>268</v>
      </c>
      <c r="B31" s="186"/>
      <c r="C31" s="90">
        <v>100000</v>
      </c>
      <c r="D31" s="51" t="s">
        <v>8</v>
      </c>
      <c r="E31" s="71"/>
      <c r="F31" s="71"/>
      <c r="G31" s="71"/>
      <c r="H31" s="41"/>
      <c r="I31" s="41"/>
      <c r="J31" s="89" t="s">
        <v>188</v>
      </c>
      <c r="K31" s="85">
        <f>1/(10*PI()*K29*C28*0.5)</f>
        <v>4.5031637174372347E-13</v>
      </c>
      <c r="L31" s="86" t="s">
        <v>187</v>
      </c>
      <c r="M31" s="79">
        <v>1E-13</v>
      </c>
      <c r="N31" s="45" t="s">
        <v>187</v>
      </c>
      <c r="O31" s="114"/>
      <c r="P31" s="114"/>
      <c r="Q31" s="72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</row>
    <row r="32" spans="1:36" ht="21">
      <c r="A32" s="187" t="s">
        <v>269</v>
      </c>
      <c r="B32" s="188"/>
      <c r="C32" s="54">
        <f>+_Rfb1*Vfb/(Vout-Vfb)</f>
        <v>32000</v>
      </c>
      <c r="D32" s="52" t="s">
        <v>8</v>
      </c>
      <c r="E32" s="71"/>
      <c r="F32" s="71"/>
      <c r="G32" s="71"/>
      <c r="H32" s="41"/>
      <c r="I32" s="41"/>
      <c r="J32" s="56" t="s">
        <v>189</v>
      </c>
      <c r="K32" s="81">
        <f>1/(2*PI()*K29*K30)</f>
        <v>48163.093687969544</v>
      </c>
      <c r="L32" s="45" t="s">
        <v>130</v>
      </c>
      <c r="M32" s="49">
        <f>1/(2*PI()*M29*M30)</f>
        <v>9947.183943243459</v>
      </c>
      <c r="N32" s="44" t="s">
        <v>130</v>
      </c>
      <c r="O32" s="114"/>
      <c r="P32" s="117"/>
      <c r="Q32" s="72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</row>
    <row r="33" spans="1:94" ht="21.6" thickBot="1">
      <c r="A33" s="189" t="s">
        <v>270</v>
      </c>
      <c r="B33" s="190"/>
      <c r="C33" s="105">
        <v>4.6999999999999999E-11</v>
      </c>
      <c r="D33" s="106" t="s">
        <v>187</v>
      </c>
      <c r="E33" s="41"/>
      <c r="F33" s="41"/>
      <c r="G33" s="41"/>
      <c r="H33" s="41"/>
      <c r="I33" s="41"/>
      <c r="J33" s="61" t="s">
        <v>190</v>
      </c>
      <c r="K33" s="50">
        <f>1/(2*PI()*K29*K31)</f>
        <v>1250000</v>
      </c>
      <c r="L33" s="45" t="s">
        <v>130</v>
      </c>
      <c r="M33" s="96">
        <f>1/(2*PI()*M29*M31)</f>
        <v>4973591.9716217294</v>
      </c>
      <c r="N33" s="45" t="s">
        <v>130</v>
      </c>
      <c r="O33" s="114"/>
      <c r="P33" s="117"/>
      <c r="Q33" s="72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75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</row>
    <row r="34" spans="1:94" ht="21">
      <c r="A34" s="191" t="s">
        <v>191</v>
      </c>
      <c r="B34" s="191"/>
      <c r="C34" s="159">
        <v>1.2999999999999999E-12</v>
      </c>
      <c r="D34" s="160"/>
      <c r="E34" s="161"/>
      <c r="F34" s="161"/>
      <c r="G34" s="161"/>
      <c r="H34" s="161"/>
      <c r="I34" s="161"/>
      <c r="J34" s="161"/>
      <c r="K34" s="161"/>
      <c r="L34" s="100" t="s">
        <v>192</v>
      </c>
      <c r="M34" s="97">
        <f>LOOKUP(1,CG64:CG264,B64:B264)/1000</f>
        <v>38.904514499428089</v>
      </c>
      <c r="N34" s="44" t="s">
        <v>2</v>
      </c>
      <c r="O34" s="114"/>
      <c r="P34" s="117"/>
      <c r="Q34" s="72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76"/>
      <c r="AV34" s="41"/>
      <c r="AW34" s="41"/>
      <c r="AX34" s="41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</row>
    <row r="35" spans="1:94" ht="15.6">
      <c r="A35" s="191" t="s">
        <v>252</v>
      </c>
      <c r="B35" s="191"/>
      <c r="C35" s="162">
        <v>6000</v>
      </c>
      <c r="D35" s="160" t="s">
        <v>8</v>
      </c>
      <c r="E35" s="163">
        <f>+_R3+10000</f>
        <v>16000</v>
      </c>
      <c r="F35" s="161"/>
      <c r="G35" s="161"/>
      <c r="H35" s="161"/>
      <c r="I35" s="161"/>
      <c r="J35" s="161"/>
      <c r="K35" s="161"/>
      <c r="L35" s="101" t="s">
        <v>193</v>
      </c>
      <c r="M35" s="98">
        <f>LOOKUP(1,CG64:CG264,CE64:CE264)</f>
        <v>109.93043468388267</v>
      </c>
      <c r="N35" s="45" t="s">
        <v>194</v>
      </c>
      <c r="O35" s="120" t="str">
        <f>IF(M35&lt;45,"Desired Phase Margin should be &gt;45 degree, Recommend to increase Cout, adjust C4, and/or adjust R1", " ")</f>
        <v xml:space="preserve"> </v>
      </c>
      <c r="P35" s="114"/>
      <c r="Q35" s="72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76"/>
      <c r="AV35" s="41"/>
      <c r="AW35" s="41"/>
      <c r="AX35" s="41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</row>
    <row r="36" spans="1:94" ht="16.2" thickBot="1">
      <c r="A36" s="163"/>
      <c r="B36" s="163"/>
      <c r="C36" s="163"/>
      <c r="D36" s="163"/>
      <c r="E36" s="163"/>
      <c r="F36" s="163"/>
      <c r="G36" s="163"/>
      <c r="H36" s="163"/>
      <c r="I36" s="164"/>
      <c r="J36" s="165"/>
      <c r="K36" s="164"/>
      <c r="L36" s="102" t="s">
        <v>262</v>
      </c>
      <c r="M36" s="99">
        <f>LOOKUP(-0.5,CH64:CH265,CD64:CD265)</f>
        <v>-13.753047849937531</v>
      </c>
      <c r="N36" s="46" t="s">
        <v>261</v>
      </c>
      <c r="O36" s="132" t="str">
        <f>IF(M36 &gt; -10,"Desired Gain margin should be &lt;-10dB, Recommend to increase Cout ", " ")</f>
        <v xml:space="preserve"> </v>
      </c>
      <c r="P36" s="71"/>
      <c r="Q36" s="71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77"/>
      <c r="AV36" s="64"/>
      <c r="AW36" s="64"/>
      <c r="AX36" s="64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35"/>
    </row>
    <row r="37" spans="1:94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77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</row>
    <row r="38" spans="1:94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149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</row>
    <row r="39" spans="1:94">
      <c r="A39" s="160" t="s">
        <v>195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149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</row>
    <row r="40" spans="1:94">
      <c r="A40" s="159">
        <f>PI()*C28</f>
        <v>1570796.3267948965</v>
      </c>
      <c r="B40" s="160" t="s">
        <v>196</v>
      </c>
      <c r="C40" s="160"/>
      <c r="D40" s="160"/>
      <c r="E40" s="160"/>
      <c r="F40" s="160"/>
      <c r="G40" s="160"/>
      <c r="H40" s="160"/>
      <c r="I40" s="160"/>
      <c r="J40" s="160"/>
      <c r="K40" s="160"/>
      <c r="L40" s="71" t="s">
        <v>197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149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</row>
    <row r="41" spans="1:94">
      <c r="A41" s="160">
        <f>-2/PI()</f>
        <v>-0.63661977236758138</v>
      </c>
      <c r="B41" s="160" t="s">
        <v>198</v>
      </c>
      <c r="C41" s="160"/>
      <c r="D41" s="160"/>
      <c r="E41" s="160"/>
      <c r="F41" s="160"/>
      <c r="G41" s="160"/>
      <c r="H41" s="160"/>
      <c r="I41" s="160"/>
      <c r="J41" s="160"/>
      <c r="K41" s="160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149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</row>
    <row r="42" spans="1:9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149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</row>
    <row r="43" spans="1:94">
      <c r="A43" s="149">
        <f>1/(Mc*Sn*(1/C28))</f>
        <v>0.1611244429208091</v>
      </c>
      <c r="B43" s="71" t="s">
        <v>199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149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</row>
    <row r="44" spans="1:9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149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</row>
    <row r="45" spans="1:9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149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</row>
    <row r="46" spans="1:94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149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</row>
    <row r="47" spans="1:94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149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</row>
    <row r="48" spans="1:94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149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</row>
    <row r="49" spans="1:119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149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</row>
    <row r="50" spans="1:119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149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</row>
    <row r="51" spans="1:119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149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</row>
    <row r="52" spans="1:119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149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</row>
    <row r="53" spans="1:119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149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</row>
    <row r="54" spans="1:119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149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</row>
    <row r="55" spans="1:119">
      <c r="A55" s="71"/>
      <c r="B55" s="71" t="s">
        <v>200</v>
      </c>
      <c r="C55" s="71">
        <v>1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149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149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</row>
    <row r="56" spans="1:119">
      <c r="A56" s="71"/>
      <c r="B56" s="71" t="s">
        <v>201</v>
      </c>
      <c r="C56" s="71">
        <v>1000000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149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</row>
    <row r="57" spans="1:119">
      <c r="A57" s="71"/>
      <c r="B57" s="71" t="s">
        <v>202</v>
      </c>
      <c r="C57" s="71">
        <v>200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149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</row>
    <row r="58" spans="1:119">
      <c r="A58" s="71"/>
      <c r="B58" s="71" t="s">
        <v>203</v>
      </c>
      <c r="C58" s="71">
        <v>0.03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149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</row>
    <row r="59" spans="1:119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149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 t="s">
        <v>297</v>
      </c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</row>
    <row r="60" spans="1:119">
      <c r="A60" s="71"/>
      <c r="B60" s="71"/>
      <c r="C60" s="71"/>
      <c r="D60" s="71"/>
      <c r="E60" s="71"/>
      <c r="F60" s="71" t="s">
        <v>204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151" t="s">
        <v>205</v>
      </c>
      <c r="Y60" s="71"/>
      <c r="Z60" s="71"/>
      <c r="AA60" s="71"/>
      <c r="AB60" s="151" t="s">
        <v>206</v>
      </c>
      <c r="AC60" s="71"/>
      <c r="AD60" s="71"/>
      <c r="AE60" s="71"/>
      <c r="AF60" s="151" t="s">
        <v>207</v>
      </c>
      <c r="AG60" s="71"/>
      <c r="AH60" s="71"/>
      <c r="AI60" s="71"/>
      <c r="AJ60" s="71"/>
      <c r="AK60" s="71" t="s">
        <v>208</v>
      </c>
      <c r="AL60" s="71"/>
      <c r="AM60" s="71"/>
      <c r="AN60" s="71"/>
      <c r="AO60" s="71"/>
      <c r="AP60" s="71"/>
      <c r="AQ60" s="71" t="s">
        <v>209</v>
      </c>
      <c r="AR60" s="71"/>
      <c r="AS60" s="71"/>
      <c r="AT60" s="71"/>
      <c r="AU60" s="149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</row>
    <row r="61" spans="1:119">
      <c r="A61" s="71"/>
      <c r="B61" s="71"/>
      <c r="C61" s="71"/>
      <c r="D61" s="71"/>
      <c r="E61" s="71"/>
      <c r="F61" s="71"/>
      <c r="G61" s="71"/>
      <c r="H61" s="71"/>
      <c r="I61" s="71"/>
      <c r="J61" s="71" t="s">
        <v>210</v>
      </c>
      <c r="K61" s="71"/>
      <c r="L61" s="71"/>
      <c r="M61" s="71"/>
      <c r="N61" s="71"/>
      <c r="O61" s="71"/>
      <c r="P61" s="71"/>
      <c r="Q61" s="71"/>
      <c r="R61" s="71" t="s">
        <v>211</v>
      </c>
      <c r="S61" s="71"/>
      <c r="T61" s="71"/>
      <c r="U61" s="71"/>
      <c r="V61" s="71"/>
      <c r="W61" s="71"/>
      <c r="X61" s="151" t="s">
        <v>212</v>
      </c>
      <c r="Y61" s="71"/>
      <c r="Z61" s="71"/>
      <c r="AA61" s="71"/>
      <c r="AB61" s="151" t="s">
        <v>213</v>
      </c>
      <c r="AC61" s="71"/>
      <c r="AD61" s="71"/>
      <c r="AE61" s="71"/>
      <c r="AF61" s="151" t="s">
        <v>214</v>
      </c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149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 t="s">
        <v>306</v>
      </c>
      <c r="CO61" s="184"/>
      <c r="CP61" s="184"/>
      <c r="CQ61" s="112"/>
      <c r="CR61" s="112"/>
      <c r="CS61" s="112"/>
      <c r="CT61" s="112"/>
      <c r="CU61" s="112"/>
      <c r="CV61" s="112"/>
      <c r="CW61" s="112"/>
      <c r="CX61" s="112"/>
      <c r="CY61" s="112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</row>
    <row r="62" spans="1:119">
      <c r="A62" s="147"/>
      <c r="B62" s="147"/>
      <c r="C62" s="147"/>
      <c r="D62" s="147"/>
      <c r="E62" s="147"/>
      <c r="F62" s="147"/>
      <c r="G62" s="147"/>
      <c r="H62" s="147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5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149"/>
      <c r="AV62" s="71"/>
      <c r="AW62" s="71"/>
      <c r="AX62" s="71"/>
      <c r="AY62" s="71"/>
      <c r="AZ62" s="184"/>
      <c r="BA62" s="184"/>
      <c r="BB62" s="147" t="s">
        <v>215</v>
      </c>
      <c r="BC62" s="147"/>
      <c r="BD62" s="147" t="s">
        <v>216</v>
      </c>
      <c r="BE62" s="71"/>
      <c r="BF62" s="71"/>
      <c r="BG62" s="71"/>
      <c r="BH62" s="71" t="s">
        <v>217</v>
      </c>
      <c r="BI62" s="71"/>
      <c r="BJ62" s="71"/>
      <c r="BK62" s="71"/>
      <c r="BL62" s="71" t="s">
        <v>218</v>
      </c>
      <c r="BM62" s="71"/>
      <c r="BN62" s="71"/>
      <c r="BO62" s="152"/>
      <c r="BP62" s="150"/>
      <c r="BQ62" s="71"/>
      <c r="BR62" s="71"/>
      <c r="BS62" s="71"/>
      <c r="BT62" s="71"/>
      <c r="BU62" s="71"/>
      <c r="BV62" s="152"/>
      <c r="BW62" s="152"/>
      <c r="BX62" s="152"/>
      <c r="BY62" s="71"/>
      <c r="BZ62" s="71" t="s">
        <v>292</v>
      </c>
      <c r="CA62" s="71"/>
      <c r="CB62" s="152" t="s">
        <v>294</v>
      </c>
      <c r="CC62" s="71" t="s">
        <v>217</v>
      </c>
      <c r="CD62" s="71"/>
      <c r="CE62" s="71"/>
      <c r="CF62" s="71"/>
      <c r="CG62" s="71" t="s">
        <v>218</v>
      </c>
      <c r="CH62" s="71"/>
      <c r="CI62" s="71"/>
      <c r="CJ62" s="152"/>
      <c r="CK62" s="71"/>
      <c r="CL62" s="71"/>
      <c r="CM62" s="71"/>
      <c r="CN62" s="152" t="s">
        <v>303</v>
      </c>
      <c r="CO62" s="71" t="s">
        <v>304</v>
      </c>
      <c r="CP62" s="71" t="s">
        <v>305</v>
      </c>
      <c r="CQ62" s="64"/>
      <c r="CR62" s="68"/>
      <c r="CS62" s="66"/>
      <c r="CT62" s="66"/>
      <c r="CU62" s="64"/>
      <c r="CV62" s="68"/>
      <c r="CW62" s="66"/>
      <c r="CX62" s="66"/>
      <c r="CY62" s="64"/>
      <c r="CZ62" s="68"/>
      <c r="DA62" s="66"/>
      <c r="DB62" s="66"/>
      <c r="DC62" s="64"/>
      <c r="DD62" s="68"/>
      <c r="DE62" s="66"/>
      <c r="DF62" s="66"/>
      <c r="DG62" s="64"/>
      <c r="DH62" s="68"/>
      <c r="DI62" s="66"/>
      <c r="DJ62" s="66"/>
      <c r="DK62" s="64"/>
      <c r="DL62" s="68"/>
      <c r="DM62" s="66"/>
      <c r="DN62" s="66"/>
      <c r="DO62" s="64"/>
    </row>
    <row r="63" spans="1:119">
      <c r="A63" s="147" t="s">
        <v>203</v>
      </c>
      <c r="B63" s="147" t="s">
        <v>187</v>
      </c>
      <c r="C63" s="147" t="s">
        <v>219</v>
      </c>
      <c r="D63" s="147" t="s">
        <v>220</v>
      </c>
      <c r="E63" s="147" t="s">
        <v>221</v>
      </c>
      <c r="F63" s="147" t="s">
        <v>222</v>
      </c>
      <c r="G63" s="147" t="s">
        <v>223</v>
      </c>
      <c r="H63" s="147" t="s">
        <v>224</v>
      </c>
      <c r="I63" s="71"/>
      <c r="J63" s="147" t="s">
        <v>225</v>
      </c>
      <c r="K63" s="147" t="s">
        <v>226</v>
      </c>
      <c r="L63" s="71"/>
      <c r="M63" s="71"/>
      <c r="N63" s="147" t="s">
        <v>227</v>
      </c>
      <c r="O63" s="71"/>
      <c r="P63" s="153" t="s">
        <v>228</v>
      </c>
      <c r="Q63" s="71"/>
      <c r="R63" s="71" t="s">
        <v>225</v>
      </c>
      <c r="S63" s="71" t="s">
        <v>226</v>
      </c>
      <c r="T63" s="71" t="s">
        <v>229</v>
      </c>
      <c r="U63" s="71"/>
      <c r="V63" s="153" t="s">
        <v>230</v>
      </c>
      <c r="W63" s="71"/>
      <c r="X63" s="153" t="s">
        <v>231</v>
      </c>
      <c r="Y63" s="71" t="s">
        <v>225</v>
      </c>
      <c r="Z63" s="71" t="s">
        <v>232</v>
      </c>
      <c r="AA63" s="71"/>
      <c r="AB63" s="153" t="s">
        <v>233</v>
      </c>
      <c r="AC63" s="71" t="s">
        <v>225</v>
      </c>
      <c r="AD63" s="71" t="s">
        <v>232</v>
      </c>
      <c r="AE63" s="71"/>
      <c r="AF63" s="153" t="s">
        <v>234</v>
      </c>
      <c r="AG63" s="71" t="s">
        <v>235</v>
      </c>
      <c r="AH63" s="71" t="s">
        <v>236</v>
      </c>
      <c r="AI63" s="71"/>
      <c r="AJ63" s="71" t="s">
        <v>237</v>
      </c>
      <c r="AK63" s="71" t="s">
        <v>238</v>
      </c>
      <c r="AL63" s="148" t="s">
        <v>239</v>
      </c>
      <c r="AM63" s="148" t="s">
        <v>240</v>
      </c>
      <c r="AN63" s="148" t="s">
        <v>241</v>
      </c>
      <c r="AO63" s="71" t="s">
        <v>242</v>
      </c>
      <c r="AP63" s="153" t="s">
        <v>243</v>
      </c>
      <c r="AQ63" s="147" t="s">
        <v>244</v>
      </c>
      <c r="AR63" s="147"/>
      <c r="AS63" s="147"/>
      <c r="AT63" s="147" t="s">
        <v>245</v>
      </c>
      <c r="AU63" s="154" t="s">
        <v>246</v>
      </c>
      <c r="AV63" s="155" t="s">
        <v>257</v>
      </c>
      <c r="AW63" s="153"/>
      <c r="AX63" s="156" t="s">
        <v>258</v>
      </c>
      <c r="AY63" s="153"/>
      <c r="AZ63" s="157" t="s">
        <v>259</v>
      </c>
      <c r="BA63" s="147" t="s">
        <v>247</v>
      </c>
      <c r="BB63" s="147" t="s">
        <v>248</v>
      </c>
      <c r="BC63" s="147" t="s">
        <v>232</v>
      </c>
      <c r="BD63" s="147" t="s">
        <v>249</v>
      </c>
      <c r="BE63" s="147" t="s">
        <v>248</v>
      </c>
      <c r="BF63" s="147" t="s">
        <v>236</v>
      </c>
      <c r="BG63" s="71"/>
      <c r="BH63" s="147" t="s">
        <v>250</v>
      </c>
      <c r="BI63" s="147" t="s">
        <v>235</v>
      </c>
      <c r="BJ63" s="147" t="s">
        <v>236</v>
      </c>
      <c r="BK63" s="147"/>
      <c r="BL63" s="147" t="s">
        <v>251</v>
      </c>
      <c r="BM63" s="148" t="s">
        <v>263</v>
      </c>
      <c r="BN63" s="71"/>
      <c r="BO63" s="71"/>
      <c r="BP63" s="71" t="s">
        <v>287</v>
      </c>
      <c r="BQ63" s="71" t="s">
        <v>288</v>
      </c>
      <c r="BR63" s="71" t="s">
        <v>300</v>
      </c>
      <c r="BS63" s="71" t="s">
        <v>301</v>
      </c>
      <c r="BT63" s="71" t="s">
        <v>302</v>
      </c>
      <c r="BU63" s="71" t="s">
        <v>298</v>
      </c>
      <c r="BV63" s="71" t="s">
        <v>291</v>
      </c>
      <c r="BW63" s="71" t="s">
        <v>296</v>
      </c>
      <c r="BX63" s="148" t="s">
        <v>299</v>
      </c>
      <c r="BY63" s="71" t="s">
        <v>247</v>
      </c>
      <c r="BZ63" s="158" t="s">
        <v>293</v>
      </c>
      <c r="CA63" s="71" t="s">
        <v>232</v>
      </c>
      <c r="CB63" s="71" t="s">
        <v>295</v>
      </c>
      <c r="CC63" s="147" t="s">
        <v>250</v>
      </c>
      <c r="CD63" s="147" t="s">
        <v>235</v>
      </c>
      <c r="CE63" s="147" t="s">
        <v>236</v>
      </c>
      <c r="CF63" s="147"/>
      <c r="CG63" s="147" t="s">
        <v>251</v>
      </c>
      <c r="CH63" s="148" t="s">
        <v>263</v>
      </c>
      <c r="CI63" s="71"/>
      <c r="CJ63" s="71"/>
      <c r="CK63" s="71"/>
      <c r="CL63" s="71"/>
      <c r="CM63" s="71"/>
      <c r="CN63" s="71">
        <v>100</v>
      </c>
      <c r="CO63" s="71">
        <v>55.851031262664698</v>
      </c>
      <c r="CP63" s="71">
        <v>102.21392746803799</v>
      </c>
      <c r="CQ63" s="64"/>
      <c r="CR63" s="66"/>
      <c r="CS63" s="66"/>
      <c r="CT63" s="66"/>
      <c r="CU63" s="64"/>
      <c r="CV63" s="66"/>
      <c r="CW63" s="66"/>
      <c r="CX63" s="66"/>
      <c r="CY63" s="64"/>
      <c r="CZ63" s="66"/>
      <c r="DA63" s="66"/>
      <c r="DB63" s="66"/>
      <c r="DC63" s="64"/>
      <c r="DD63" s="66"/>
      <c r="DE63" s="66"/>
      <c r="DF63" s="66"/>
      <c r="DG63" s="64"/>
      <c r="DH63" s="66"/>
      <c r="DI63" s="66"/>
      <c r="DJ63" s="66"/>
      <c r="DK63" s="64"/>
      <c r="DL63" s="66"/>
      <c r="DM63" s="66"/>
      <c r="DN63" s="66"/>
      <c r="DO63" s="64"/>
    </row>
    <row r="64" spans="1:119">
      <c r="A64" s="71">
        <v>0</v>
      </c>
      <c r="B64" s="71">
        <f t="shared" ref="B64:B127" si="0">Fstart*10^(Step*A64)</f>
        <v>1</v>
      </c>
      <c r="C64" s="71" t="str">
        <f>COMPLEX(0,2*PI()*B64,"j")</f>
        <v>6.28318530717959j</v>
      </c>
      <c r="D64" s="71">
        <f t="shared" ref="D64:D127" si="1">(IMPRODUCT(C64,C64))/Wn^2 + 1</f>
        <v>0.99999999998400002</v>
      </c>
      <c r="E64" s="71" t="str">
        <f t="shared" ref="E64:E127" si="2">IMDIV(C64,Wn*Qn)</f>
        <v>-6.28318530717959E-06j</v>
      </c>
      <c r="F64" s="71" t="str">
        <f>IMSUM(D64,E64)</f>
        <v>0.999999999984-6.28318530717959E-06j</v>
      </c>
      <c r="G64" s="71">
        <f>20*LOG(IMABS(F64),10)</f>
        <v>3.2478549073453984E-11</v>
      </c>
      <c r="H64" s="71">
        <f>(IMARGUMENT(F64)*(180/PI()))</f>
        <v>-3.600000000010228E-4</v>
      </c>
      <c r="I64" s="71"/>
      <c r="J64" s="71">
        <f t="shared" ref="J64:J127" si="3">Vin/(Rout+DCR/1000)</f>
        <v>42.477876106194692</v>
      </c>
      <c r="K64" s="71" t="str">
        <f t="shared" ref="K64:K127" si="4">IMSUM(1,IMPRODUCT(C64,ncap*(cap*10^-6)*(Rout+(esr/(ncap*1000)))))</f>
        <v>1+0.000207627858475749j</v>
      </c>
      <c r="L64" s="71">
        <f t="shared" ref="L64:L127" si="5">(IMPRODUCT(C64,C64))/Gdo^2 + 1</f>
        <v>0.99999999457393607</v>
      </c>
      <c r="M64" s="71" t="str">
        <f t="shared" ref="M64:M127" si="6">IMDIV(C64,Q*Gdo)</f>
        <v>0.000031928589974236j</v>
      </c>
      <c r="N64" s="71" t="str">
        <f>IMSUM(L64,M64)</f>
        <v>0.999999994573936+0.000031928589974236j</v>
      </c>
      <c r="O64" s="71" t="str">
        <f>IMDIV(K64,N64)</f>
        <v>1.00000001103589+0.000175699269102508j</v>
      </c>
      <c r="P64" s="71" t="str">
        <f>IMPRODUCT(J64,O64)</f>
        <v>42.4778765749759+0.0074633317848853j</v>
      </c>
      <c r="Q64" s="71"/>
      <c r="R64" s="71">
        <f t="shared" ref="R64:R127" si="7">Vin/(1+((DCR*10^-3)/Rout))</f>
        <v>46.725663716814154</v>
      </c>
      <c r="S64" s="71" t="str">
        <f t="shared" ref="S64:S127" si="8">IMSUM(1,IMPRODUCT(C64,ncap*(cap*10^-6)*(esr/(ncap*1000))))</f>
        <v>1+2.82743338823082E-07j</v>
      </c>
      <c r="T64" s="71" t="str">
        <f>IMSUM(L64,M64)</f>
        <v>0.999999994573936+0.000031928589974236j</v>
      </c>
      <c r="U64" s="71" t="str">
        <f>IMDIV(S64,T64)</f>
        <v>1.00000000441566-0.000031645846948111j</v>
      </c>
      <c r="V64" s="71" t="str">
        <f>IMPRODUCT(R64,U64)</f>
        <v>46.7256639231388-0.0014786732025312j</v>
      </c>
      <c r="W64" s="71"/>
      <c r="X64" s="71" t="str">
        <f t="shared" ref="X64:X127" si="9">IMPRODUCT(Fm,Rt,P64,F64)</f>
        <v>2.05326726211442+0.000347856494167077j</v>
      </c>
      <c r="Y64" s="71">
        <f>20*LOG(IMABS(X64),10)</f>
        <v>6.2489097784730285</v>
      </c>
      <c r="Z64" s="71">
        <f>IF((IMARGUMENT(X64)*(180/PI()))&lt;0,(IMARGUMENT(X64)*(180/PI()))+180,(IMARGUMENT(X64)*(180/PI()))-180)</f>
        <v>-179.99029317363158</v>
      </c>
      <c r="AA64" s="71"/>
      <c r="AB64" s="71" t="str">
        <f t="shared" ref="AB64:AB127" si="10">IMPRODUCT(Fm,V64)</f>
        <v>7.52864656972069-0.000238250396019768j</v>
      </c>
      <c r="AC64" s="71">
        <f>20*LOG(IMABS(AB64),10)</f>
        <v>17.534338199990771</v>
      </c>
      <c r="AD64" s="71">
        <f>IF((IMARGUMENT(AB64)*(180/PI()))&lt;0,(IMARGUMENT(AB64)*(180/PI()))+180,(IMARGUMENT(AB64)*(180/PI()))-180)</f>
        <v>179.99818682653938</v>
      </c>
      <c r="AE64" s="71"/>
      <c r="AF64" s="71" t="str">
        <f>IMDIV(AB64,IMSUM(1,X64))</f>
        <v>2.46576725800362-0.000358954344881651j</v>
      </c>
      <c r="AG64" s="71">
        <f>20*LOG(IMABS(AF64),10)</f>
        <v>7.8390417210507781</v>
      </c>
      <c r="AH64" s="71">
        <f>IF((IMARGUMENT(AF64)*(180/PI()))&lt;0,(IMARGUMENT(AF64)*(180/PI()))+180,(IMARGUMENT(AF64)*(180/PI()))-180)</f>
        <v>179.9916591605361</v>
      </c>
      <c r="AI64" s="71"/>
      <c r="AJ64" s="71" t="str">
        <f t="shared" ref="AJ64:AJ127" si="11">IMDIV(_Rfb1,IMSUM(1,IMPRODUCT(C64,_Cfb1*_Rfb1)))</f>
        <v>99999.9999127922-2.95309709179908j</v>
      </c>
      <c r="AK64" s="71" t="str">
        <f t="shared" ref="AK64:AK127" si="12">IMDIV(_Rfb2,IMSUM(1,IMPRODUCT(C64,_Cfb2*_Rfb2)))</f>
        <v>31999.9999999978-0.0083641762809169j</v>
      </c>
      <c r="AL64" s="71" t="str">
        <f>IMDIV(IMSUM(1,IMPRODUCT(C64,10000,0.000000000045)),IMPRODUCT(C64,0.000000000045))</f>
        <v>10000-3536776513.15322j</v>
      </c>
      <c r="AM64" s="71" t="str">
        <f>IMDIV(AL64,IMSUM(1,IMPRODUCT(C64,AL64,0.0000000001)))</f>
        <v>963.139120091467-1097620297.18736j</v>
      </c>
      <c r="AN64" s="71" t="str">
        <f>IMSUM(10000,AM64)</f>
        <v>10963.1391200915-1097620297.18736j</v>
      </c>
      <c r="AO64" s="71" t="str">
        <f>IMDIV(IMPRODUCT(AN64,AK64),IMSUM(AN64,AK64))</f>
        <v>31999.9999629935-0.941291529233626j</v>
      </c>
      <c r="AP64" s="71" t="str">
        <f>IMDIV(AK64,IMSUM(AJ64,AK64))</f>
        <v>0.24242424246379+5.37549870218204E-06j</v>
      </c>
      <c r="AQ64" s="71" t="str">
        <f t="shared" ref="AQ64:AQ127" si="13">IMSUM(1,IMPRODUCT(C64,_Res1*_Cap1))</f>
        <v>1+0.000100530964914873j</v>
      </c>
      <c r="AR64" s="71" t="str">
        <f t="shared" ref="AR64:AR127" si="14">IMSUM(1,IMPRODUCT(C64,_Res1*_Cap1*_Cap2/(_Cap1+_Cap2)))</f>
        <v>1+2.00660608612522E-07j</v>
      </c>
      <c r="AS64" s="71" t="str">
        <f t="shared" ref="AS64:AS127" si="15">IMPRODUCT(C64,(_Cap1+_Cap2))</f>
        <v>3.14787583889697E-10j</v>
      </c>
      <c r="AT64" s="71" t="str">
        <f>IMPRODUCT(AR64,AS64)</f>
        <v>-6.31654681669719E-17+3.14787583889697E-10j</v>
      </c>
      <c r="AU64" s="149" t="str">
        <f>IMDIV(AQ64,AT64)</f>
        <v>318723.829785525-3176745371.15967j</v>
      </c>
      <c r="AV64" s="71" t="str">
        <f t="shared" ref="AV64:AV127" si="16">+IMDIV(1,IMSUM(IMDIV(1,_R3_T),IMDIV(1,AJ64),IMDIV(1,AK64)))</f>
        <v>9638.554216785-0.0281936165211023j</v>
      </c>
      <c r="AW64" s="71"/>
      <c r="AX64" s="71" t="str">
        <f t="shared" ref="AX64:AX127" si="17">IMDIV(AV64,_R3_T)</f>
        <v>0.602409638549062-1.76210103256889E-06j</v>
      </c>
      <c r="AY64" s="71"/>
      <c r="AZ64" s="71" t="str">
        <f>IMDIV(IMDIV(AU64,AJ64),IMPRODUCT(IMSUM(1,IMPRODUCT(C64,1/700000)),IMSUM(1,IMPRODUCT(C64,1/35000000))))</f>
        <v>3.83451517323609-31767.4536526325j</v>
      </c>
      <c r="BA64" s="71" t="str">
        <f>IMPRODUCT(AX64, IMDIV(IMDIV(AU64,AJ64),IMPRODUCT(IMSUM(1,IMPRODUCT(C64,1/700000)),IMSUM(1,IMPRODUCT(C64,1/35000000)))))</f>
        <v>2.25397143663666-19137.0202792632j</v>
      </c>
      <c r="BB64" s="71">
        <f>20*LOG(IMABS(BA64),10)</f>
        <v>85.637486401983523</v>
      </c>
      <c r="BC64" s="71">
        <f>IF((IMARGUMENT(BA64)*(180/PI()))&lt;0,(IMARGUMENT(BA64)*(180/PI()))+180,(IMARGUMENT(BA64)*(180/PI()))-180)</f>
        <v>90.006748336364836</v>
      </c>
      <c r="BD64" s="71" t="str">
        <f t="shared" ref="BD64:BD127" si="18">IMPRODUCT(BA64,Fm,V64)</f>
        <v>12.4099516645102-144075.86261716j</v>
      </c>
      <c r="BE64" s="71">
        <f>20*LOG(IMABS(BD64),10)</f>
        <v>103.17182460197429</v>
      </c>
      <c r="BF64" s="71">
        <f>IF((IMARGUMENT(BD64)*(180/PI()))&lt;0,(IMARGUMENT(BD64)*(180/PI()))+180,(IMARGUMENT(BD64)*(180/PI()))-180)</f>
        <v>90.004935162904204</v>
      </c>
      <c r="BG64" s="71"/>
      <c r="BH64" s="71" t="str">
        <f t="shared" ref="BH64:BH127" si="19">IMDIV(BD64,IMSUM(1,X64))</f>
        <v>-1.31154760839575-47187.4388294314j</v>
      </c>
      <c r="BI64" s="71">
        <f>20*LOG(IMABS(BH64),10)</f>
        <v>93.476528123034299</v>
      </c>
      <c r="BJ64" s="71">
        <f>IF((IMARGUMENT(BH64)*(180/PI()))&lt;0,(IMARGUMENT(BH64)*(180/PI()))+180,(IMARGUMENT(BH64)*(180/PI()))-180)</f>
        <v>89.998407496900953</v>
      </c>
      <c r="BK64" s="71"/>
      <c r="BL64" s="71">
        <f>1-BI64</f>
        <v>-92.476528123034299</v>
      </c>
      <c r="BM64" s="71">
        <f>+-1*BJ64</f>
        <v>-89.998407496900953</v>
      </c>
      <c r="BN64" s="71"/>
      <c r="BO64" s="158"/>
      <c r="BP64" s="158" t="str">
        <f t="shared" ref="BP64:BP127" si="20">IMSUM(1/_Rfb1,IMPRODUCT(C64,_Cfb1))</f>
        <v>0.00001+2.95309709437441E-10j</v>
      </c>
      <c r="BQ64" s="158" t="str">
        <f t="shared" ref="BQ64:BQ127" si="21">IMDIV(IMPRODUCT(C64,_Cap1),IMSUM(1,IMPRODUCT(C64,_Cap1,_Res1)))</f>
        <v>3.15827337642957E-14+3.14159262183936E-10j</v>
      </c>
      <c r="BR64" s="158" t="str">
        <f t="shared" ref="BR64:BR127" si="22">IMDIV(IMSUM(1/70000000,BQ64),IMSUB(BQ64,gm))</f>
        <v>-0.000357143585286135-7.85678655993304E-06j</v>
      </c>
      <c r="BS64" s="158" t="str">
        <f t="shared" ref="BS64:BS127" si="23">IMSUM(BP64,BQ64,1/_Rfb2)</f>
        <v>0.0000412500000315827+6.09468971621377E-10j</v>
      </c>
      <c r="BT64" s="158" t="str">
        <f>IMPRODUCT(BR64,BS64)</f>
        <v>-1.4732168115865E-08-3.24310113779022E-10j</v>
      </c>
      <c r="BU64" s="158" t="str">
        <f>IMPRODUCT(-1,BQ64)</f>
        <v>-3.15827337642957E-14-3.14159262183936E-10j</v>
      </c>
      <c r="BV64" s="158" t="str">
        <f>IMSUM(BT64,BU64)</f>
        <v>-1.47321996985988E-08-6.38469375962958E-10j</v>
      </c>
      <c r="BW64" s="158" t="str">
        <f>IMDIV(1,IMSUM(1,IMPRODUCT(C64,1/6283185)))</f>
        <v>0.999999999999-1.00000004888815E-06j</v>
      </c>
      <c r="BX64" s="158" t="str">
        <f>IMPRODUCT(-1,BP64)</f>
        <v>-0.00001-2.95309709437441E-10j</v>
      </c>
      <c r="BY64" s="158" t="str">
        <f>IMPRODUCT(BW64,IMDIV(BX64,BV64))</f>
        <v>677.513584006783-29.3429612903907j</v>
      </c>
      <c r="BZ64" s="71">
        <f>20*LOG(IMABS(BY64),10)</f>
        <v>56.626498733238641</v>
      </c>
      <c r="CA64" s="71">
        <f>IF((IMARGUMENT(BY64)*(180/PI()))&lt;0,(IMARGUMENT(BY64)*(180/PI()))+180,(IMARGUMENT(BY64)*(180/PI()))-180)</f>
        <v>177.52008242898177</v>
      </c>
      <c r="CB64" s="158" t="str">
        <f t="shared" ref="CB64:CB127" si="24">IMPRODUCT(BY64,Fm,V64)</f>
        <v>5100.75332919969-221.074202744045j</v>
      </c>
      <c r="CC64" s="71" t="str">
        <f t="shared" ref="CC64:CC127" si="25">IMDIV(CB64,IMSUM(1,X64))</f>
        <v>1670.58027951316-72.5961096474085j</v>
      </c>
      <c r="CD64" s="71">
        <f>20*LOG(IMABS(CC64),10)</f>
        <v>64.465540454289396</v>
      </c>
      <c r="CE64" s="71">
        <f>IF((IMARGUMENT(CC64)*(180/PI()))&lt;0,(IMARGUMENT(CC64)*(180/PI()))+180,(IMARGUMENT(CC64)*(180/PI()))-180)</f>
        <v>177.51174158951787</v>
      </c>
      <c r="CF64" s="71"/>
      <c r="CG64" s="71">
        <f>1-CD64</f>
        <v>-63.465540454289396</v>
      </c>
      <c r="CH64" s="71">
        <f>+-1*CE64</f>
        <v>-177.51174158951787</v>
      </c>
      <c r="CI64" s="71"/>
      <c r="CJ64" s="158"/>
      <c r="CK64" s="158"/>
      <c r="CL64" s="158"/>
      <c r="CM64" s="71"/>
      <c r="CN64" s="158">
        <v>104.71285480508899</v>
      </c>
      <c r="CO64" s="158">
        <v>55.470015385817298</v>
      </c>
      <c r="CP64" s="158">
        <v>101.61616208818999</v>
      </c>
      <c r="CQ64" s="64"/>
      <c r="CR64" s="69"/>
      <c r="CS64" s="69"/>
      <c r="CT64" s="69"/>
      <c r="CU64" s="64"/>
      <c r="CV64" s="69"/>
      <c r="CW64" s="69"/>
      <c r="CX64" s="69"/>
      <c r="CY64" s="64"/>
      <c r="CZ64" s="69"/>
      <c r="DA64" s="69"/>
      <c r="DB64" s="69"/>
      <c r="DC64" s="64"/>
      <c r="DD64" s="69"/>
      <c r="DE64" s="69"/>
      <c r="DF64" s="69"/>
      <c r="DG64" s="64"/>
      <c r="DH64" s="69"/>
      <c r="DI64" s="69"/>
      <c r="DJ64" s="69"/>
      <c r="DK64" s="64"/>
      <c r="DL64" s="69"/>
      <c r="DM64" s="69"/>
      <c r="DN64" s="69"/>
      <c r="DO64" s="64"/>
    </row>
    <row r="65" spans="1:119">
      <c r="A65" s="71">
        <v>1</v>
      </c>
      <c r="B65" s="71">
        <f t="shared" si="0"/>
        <v>1.0715193052376064</v>
      </c>
      <c r="C65" s="71" t="str">
        <f t="shared" ref="C65:C128" si="26">COMPLEX(0,2*PI()*B65,"j")</f>
        <v>6.73255435502821j</v>
      </c>
      <c r="D65" s="71">
        <f t="shared" si="1"/>
        <v>0.99999999998162958</v>
      </c>
      <c r="E65" s="71" t="str">
        <f t="shared" si="2"/>
        <v>-6.73255435502821E-06j</v>
      </c>
      <c r="F65" s="71" t="str">
        <f t="shared" ref="F65:F128" si="27">IMSUM(D65,E65)</f>
        <v>0.99999999998163-6.73255435502821E-06j</v>
      </c>
      <c r="G65" s="71">
        <f t="shared" ref="G65:G128" si="28">20*LOG(IMABS(F65),10)</f>
        <v>3.7294400441401761E-11</v>
      </c>
      <c r="H65" s="71">
        <f t="shared" ref="H65:H128" si="29">(IMARGUMENT(F65)*(180/PI()))</f>
        <v>-3.8574694988679635E-4</v>
      </c>
      <c r="I65" s="71"/>
      <c r="J65" s="71">
        <f t="shared" si="3"/>
        <v>42.477876106194692</v>
      </c>
      <c r="K65" s="71" t="str">
        <f t="shared" si="4"/>
        <v>1+0.000222477258661907j</v>
      </c>
      <c r="L65" s="71">
        <f t="shared" si="5"/>
        <v>0.999999993770045</v>
      </c>
      <c r="M65" s="71" t="str">
        <f t="shared" si="6"/>
        <v>0.0000342121005464097j</v>
      </c>
      <c r="N65" s="71" t="str">
        <f t="shared" ref="N65:N128" si="30">IMSUM(L65,M65)</f>
        <v>0.999999993770045+0.0000342121005464097j</v>
      </c>
      <c r="O65" s="71" t="str">
        <f t="shared" ref="O65:O128" si="31">IMDIV(K65,N65)</f>
        <v>1.0000000126709+0.000188265158854883j</v>
      </c>
      <c r="P65" s="71" t="str">
        <f t="shared" ref="P65:P128" si="32">IMPRODUCT(J65,O65)</f>
        <v>42.4778766444276+0.00799710409295078j</v>
      </c>
      <c r="Q65" s="71"/>
      <c r="R65" s="71">
        <f t="shared" si="7"/>
        <v>46.725663716814154</v>
      </c>
      <c r="S65" s="71" t="str">
        <f t="shared" si="8"/>
        <v>1+3.02964945976269E-07j</v>
      </c>
      <c r="T65" s="71" t="str">
        <f t="shared" ref="T65:T128" si="33">IMSUM(L65,M65)</f>
        <v>0.999999993770045+0.0000342121005464097j</v>
      </c>
      <c r="U65" s="71" t="str">
        <f t="shared" ref="U65:U128" si="34">IMDIV(S65,T65)</f>
        <v>1.00000000506985-0.0000339091359851361j</v>
      </c>
      <c r="V65" s="71" t="str">
        <f t="shared" ref="V65:V128" si="35">IMPRODUCT(R65,U65)</f>
        <v>46.7256639537063-0.00158442688496919j</v>
      </c>
      <c r="W65" s="71"/>
      <c r="X65" s="71" t="str">
        <f t="shared" si="9"/>
        <v>2.05326726580248+0.000372734949124676j</v>
      </c>
      <c r="Y65" s="71">
        <f t="shared" ref="Y65:Y128" si="36">20*LOG(IMABS(X65),10)</f>
        <v>6.2489098125419478</v>
      </c>
      <c r="Z65" s="71">
        <f t="shared" ref="Z65:Z128" si="37">IF((IMARGUMENT(X65)*(180/PI()))&lt;0,(IMARGUMENT(X65)*(180/PI()))+180,(IMARGUMENT(X65)*(180/PI()))-180)</f>
        <v>-179.98959894818225</v>
      </c>
      <c r="AA65" s="71"/>
      <c r="AB65" s="71" t="str">
        <f t="shared" si="10"/>
        <v>7.52864657464586-0.000255289899189414j</v>
      </c>
      <c r="AC65" s="71">
        <f t="shared" ref="AC65:AC128" si="38">20*LOG(IMABS(AB65),10)</f>
        <v>17.534338206317358</v>
      </c>
      <c r="AD65" s="71">
        <f t="shared" ref="AD65:AD128" si="39">IF((IMARGUMENT(AB65)*(180/PI()))&lt;0,(IMARGUMENT(AB65)*(180/PI()))+180,(IMARGUMENT(AB65)*(180/PI()))-180)</f>
        <v>179.99805714963171</v>
      </c>
      <c r="AE65" s="71"/>
      <c r="AF65" s="71" t="str">
        <f t="shared" ref="AF65:AF128" si="40">IMDIV(AB65,IMSUM(1,X65))</f>
        <v>2.46576725057948-0.000384626509130309j</v>
      </c>
      <c r="AG65" s="71">
        <f t="shared" ref="AG65:AG128" si="41">20*LOG(IMABS(AF65),10)</f>
        <v>7.8390417085340625</v>
      </c>
      <c r="AH65" s="71">
        <f t="shared" ref="AH65:AH128" si="42">IF((IMARGUMENT(AF65)*(180/PI()))&lt;0,(IMARGUMENT(AF65)*(180/PI()))+180,(IMARGUMENT(AF65)*(180/PI()))-180)</f>
        <v>179.99106262950079</v>
      </c>
      <c r="AI65" s="71"/>
      <c r="AJ65" s="71" t="str">
        <f t="shared" si="11"/>
        <v>99999.999899872-3.16430054369491j</v>
      </c>
      <c r="AK65" s="71" t="str">
        <f t="shared" si="12"/>
        <v>31999.9999999975-0.00896237635741283j</v>
      </c>
      <c r="AL65" s="71" t="str">
        <f t="shared" ref="AL65:AL128" si="43">IMDIV(IMSUM(1,IMPRODUCT(C65,10000,0.000000000045)),IMPRODUCT(C65,0.000000000045))</f>
        <v>10000-3300711891.85804j</v>
      </c>
      <c r="AM65" s="71" t="str">
        <f t="shared" ref="AM65:AM128" si="44">IMDIV(AL65,IMSUM(1,IMPRODUCT(C65,AL65,0.0000000001)))</f>
        <v>963.139120090917-1024358862.99244j</v>
      </c>
      <c r="AN65" s="71" t="str">
        <f t="shared" ref="AN65:AN128" si="45">IMSUM(10000,AM65)</f>
        <v>10963.1391200909-1024358862.99244j</v>
      </c>
      <c r="AO65" s="71" t="str">
        <f t="shared" ref="AO65:AO128" si="46">IMDIV(IMPRODUCT(AN65,AK65),IMSUM(AN65,AK65))</f>
        <v>31999.9999575108-1.0086120451991j</v>
      </c>
      <c r="AP65" s="71" t="str">
        <f t="shared" ref="AP65:AP128" si="47">IMDIV(AK65,IMSUM(AJ65,AK65))</f>
        <v>0.24242424246965+0.0000057599506346216j</v>
      </c>
      <c r="AQ65" s="71" t="str">
        <f t="shared" si="13"/>
        <v>1+0.000107720869680451j</v>
      </c>
      <c r="AR65" s="71" t="str">
        <f t="shared" si="14"/>
        <v>1+2.15011715929045E-07j</v>
      </c>
      <c r="AS65" s="71" t="str">
        <f t="shared" si="15"/>
        <v>3.37300973186913E-10j</v>
      </c>
      <c r="AT65" s="71" t="str">
        <f t="shared" ref="AT65:AT128" si="48">IMPRODUCT(AR65,AS65)</f>
        <v>-7.2523661029455E-17+3.37300973186913E-10j</v>
      </c>
      <c r="AU65" s="149" t="str">
        <f t="shared" ref="AU65:AU128" si="49">IMDIV(AQ65,AT65)</f>
        <v>318723.829785523-2964711280.18054j</v>
      </c>
      <c r="AV65" s="71" t="str">
        <f t="shared" si="16"/>
        <v>9638.55421677278-0.0302100043867888j</v>
      </c>
      <c r="AW65" s="71"/>
      <c r="AX65" s="71" t="str">
        <f t="shared" si="17"/>
        <v>0.602409638548299-0.0000018881252741743j</v>
      </c>
      <c r="AY65" s="71"/>
      <c r="AZ65" s="71" t="str">
        <f t="shared" ref="AZ65:AZ128" si="50">IMDIV(IMDIV(AU65,AJ65),IMPRODUCT(IMSUM(1,IMPRODUCT(C65,1/700000)),IMSUM(1,IMPRODUCT(C65,1/35000000))))</f>
        <v>3.8345151733189-29647.1127386242j</v>
      </c>
      <c r="BA65" s="71" t="str">
        <f t="shared" ref="BA65:BA128" si="51">IMPRODUCT(AX65, IMDIV(IMDIV(AU65,AJ65),IMPRODUCT(IMSUM(1,IMPRODUCT(C65,1/700000)),IMSUM(1,IMPRODUCT(C65,1/35000000)))))</f>
        <v>2.25397143669892-17859.7064761153j</v>
      </c>
      <c r="BB65" s="71">
        <f t="shared" ref="BB65:BB128" si="52">20*LOG(IMABS(BA65),10)</f>
        <v>85.03748640899002</v>
      </c>
      <c r="BC65" s="71">
        <f t="shared" ref="BC65:BC128" si="53">IF((IMARGUMENT(BA65)*(180/PI()))&lt;0,(IMARGUMENT(BA65)*(180/PI()))+180,(IMARGUMENT(BA65)*(180/PI()))-180)</f>
        <v>90.007230972689996</v>
      </c>
      <c r="BD65" s="71" t="str">
        <f t="shared" si="18"/>
        <v>12.4099516704129-134459.418561002j</v>
      </c>
      <c r="BE65" s="71">
        <f t="shared" ref="BE65:BE128" si="54">20*LOG(IMABS(BD65),10)</f>
        <v>102.57182461530738</v>
      </c>
      <c r="BF65" s="71">
        <f t="shared" ref="BF65:BF128" si="55">IF((IMARGUMENT(BD65)*(180/PI()))&lt;0,(IMARGUMENT(BD65)*(180/PI()))+180,(IMARGUMENT(BD65)*(180/PI()))-180)</f>
        <v>90.005288122321716</v>
      </c>
      <c r="BG65" s="71"/>
      <c r="BH65" s="71" t="str">
        <f t="shared" si="19"/>
        <v>-1.31154760364642-44037.8802007046j</v>
      </c>
      <c r="BI65" s="71">
        <f t="shared" ref="BI65:BI128" si="56">20*LOG(IMABS(BH65),10)</f>
        <v>92.876528117524089</v>
      </c>
      <c r="BJ65" s="71">
        <f t="shared" ref="BJ65:BJ128" si="57">IF((IMARGUMENT(BH65)*(180/PI()))&lt;0,(IMARGUMENT(BH65)*(180/PI()))+180,(IMARGUMENT(BH65)*(180/PI()))-180)</f>
        <v>89.998293602190785</v>
      </c>
      <c r="BK65" s="71"/>
      <c r="BL65" s="71">
        <f t="shared" ref="BL65:BL128" si="58">1-BI65</f>
        <v>-91.876528117524089</v>
      </c>
      <c r="BM65" s="71">
        <f t="shared" ref="BM65:BM128" si="59">+-1*BJ65</f>
        <v>-89.998293602190785</v>
      </c>
      <c r="BN65" s="71"/>
      <c r="BO65" s="158"/>
      <c r="BP65" s="158" t="str">
        <f t="shared" si="20"/>
        <v>0.00001+3.16430054686326E-10j</v>
      </c>
      <c r="BQ65" s="158" t="str">
        <f t="shared" si="21"/>
        <v>3.62618300939529E-14+3.36627713845255E-10j</v>
      </c>
      <c r="BR65" s="158" t="str">
        <f t="shared" si="22"/>
        <v>-0.000357143693163196-0.0000084186984653869j</v>
      </c>
      <c r="BS65" s="158" t="str">
        <f t="shared" si="23"/>
        <v>0.0000412500000362618+6.53057768531581E-10j</v>
      </c>
      <c r="BT65" s="158" t="str">
        <f t="shared" ref="BT65:BT128" si="60">IMPRODUCT(BR65,BS65)</f>
        <v>-1.47321718580361E-08-3.47504547465789E-10j</v>
      </c>
      <c r="BU65" s="158" t="str">
        <f t="shared" ref="BU65:BU128" si="61">IMPRODUCT(-1,BQ65)</f>
        <v>-3.62618300939529E-14-3.36627713845255E-10j</v>
      </c>
      <c r="BV65" s="158" t="str">
        <f t="shared" ref="BV65:BV128" si="62">IMSUM(BT65,BU65)</f>
        <v>-1.47322081198662E-08-6.84132261311044E-10j</v>
      </c>
      <c r="BW65" s="158" t="str">
        <f t="shared" ref="BW65:BW128" si="63">IMDIV(1,IMSUM(1,IMPRODUCT(C65,1/6283185)))</f>
        <v>0.999999999998852-1.07151935762205E-06j</v>
      </c>
      <c r="BX65" s="158" t="str">
        <f t="shared" ref="BX65:BX128" si="64">IMPRODUCT(-1,BP65)</f>
        <v>-0.00001-3.16430054686326E-10j</v>
      </c>
      <c r="BY65" s="158" t="str">
        <f t="shared" ref="BY65:BY128" si="65">IMPRODUCT(BW65,IMDIV(BX65,BV65))</f>
        <v>677.325200538895-31.4327833586651j</v>
      </c>
      <c r="BZ65" s="71">
        <f t="shared" ref="BZ65:BZ128" si="66">20*LOG(IMABS(BY65),10)</f>
        <v>56.625287726725055</v>
      </c>
      <c r="CA65" s="71">
        <f t="shared" ref="CA65:CA128" si="67">IF((IMARGUMENT(BY65)*(180/PI()))&lt;0,(IMARGUMENT(BY65)*(180/PI()))+180,(IMARGUMENT(BY65)*(180/PI()))-180)</f>
        <v>177.34296816399254</v>
      </c>
      <c r="CB65" s="158" t="str">
        <f t="shared" si="24"/>
        <v>5099.33402648638-236.819231046963j</v>
      </c>
      <c r="CC65" s="71" t="str">
        <f t="shared" si="25"/>
        <v>1670.11420759925-77.7664450277853j</v>
      </c>
      <c r="CD65" s="71">
        <f t="shared" ref="CD65:CD128" si="68">20*LOG(IMABS(CC65),10)</f>
        <v>64.464329435259117</v>
      </c>
      <c r="CE65" s="71">
        <f t="shared" ref="CE65:CE128" si="69">IF((IMARGUMENT(CC65)*(180/PI()))&lt;0,(IMARGUMENT(CC65)*(180/PI()))+180,(IMARGUMENT(CC65)*(180/PI()))-180)</f>
        <v>177.33403079349333</v>
      </c>
      <c r="CF65" s="71"/>
      <c r="CG65" s="71">
        <f t="shared" ref="CG65:CG128" si="70">1-CD65</f>
        <v>-63.464329435259117</v>
      </c>
      <c r="CH65" s="71">
        <f t="shared" ref="CH65:CH128" si="71">+-1*CE65</f>
        <v>-177.33403079349333</v>
      </c>
      <c r="CI65" s="71"/>
      <c r="CJ65" s="158"/>
      <c r="CK65" s="158"/>
      <c r="CL65" s="158"/>
      <c r="CM65" s="71"/>
      <c r="CN65" s="158">
        <v>109.647819614318</v>
      </c>
      <c r="CO65" s="158">
        <v>55.087365643489399</v>
      </c>
      <c r="CP65" s="158">
        <v>101.03989440376201</v>
      </c>
      <c r="CQ65" s="64"/>
      <c r="CR65" s="69"/>
      <c r="CS65" s="69"/>
      <c r="CT65" s="69"/>
      <c r="CU65" s="64"/>
      <c r="CV65" s="69"/>
      <c r="CW65" s="69"/>
      <c r="CX65" s="69"/>
      <c r="CY65" s="64"/>
      <c r="CZ65" s="69"/>
      <c r="DA65" s="69"/>
      <c r="DB65" s="69"/>
      <c r="DC65" s="64"/>
      <c r="DD65" s="69"/>
      <c r="DE65" s="69"/>
      <c r="DF65" s="69"/>
      <c r="DG65" s="64"/>
      <c r="DH65" s="69"/>
      <c r="DI65" s="69"/>
      <c r="DJ65" s="69"/>
      <c r="DK65" s="64"/>
      <c r="DL65" s="69"/>
      <c r="DM65" s="69"/>
      <c r="DN65" s="69"/>
      <c r="DO65" s="70"/>
    </row>
    <row r="66" spans="1:119">
      <c r="A66" s="71">
        <v>2</v>
      </c>
      <c r="B66" s="71">
        <f t="shared" si="0"/>
        <v>1.1481536214968828</v>
      </c>
      <c r="C66" s="71" t="str">
        <f t="shared" si="26"/>
        <v>7.21406196497425j</v>
      </c>
      <c r="D66" s="71">
        <f t="shared" si="1"/>
        <v>0.99999999997890787</v>
      </c>
      <c r="E66" s="71" t="str">
        <f t="shared" si="2"/>
        <v>-7.21406196497425E-06j</v>
      </c>
      <c r="F66" s="71" t="str">
        <f t="shared" si="27"/>
        <v>0.999999999978908-7.21406196497425E-06j</v>
      </c>
      <c r="G66" s="71">
        <f t="shared" si="28"/>
        <v>4.2816139514860421E-11</v>
      </c>
      <c r="H66" s="71">
        <f t="shared" si="29"/>
        <v>-4.133353037404258E-4</v>
      </c>
      <c r="I66" s="71"/>
      <c r="J66" s="71">
        <f t="shared" si="3"/>
        <v>42.477876106194692</v>
      </c>
      <c r="K66" s="71" t="str">
        <f t="shared" si="4"/>
        <v>1+0.000238388677632574j</v>
      </c>
      <c r="L66" s="71">
        <f t="shared" si="5"/>
        <v>0.99999999284705465</v>
      </c>
      <c r="M66" s="71" t="str">
        <f t="shared" si="6"/>
        <v>0.0000366589262082081j</v>
      </c>
      <c r="N66" s="71" t="str">
        <f t="shared" si="30"/>
        <v>0.999999992847055+0.0000366589262082081j</v>
      </c>
      <c r="O66" s="71" t="str">
        <f t="shared" si="31"/>
        <v>1.00000001454814+0.000201729752334008j</v>
      </c>
      <c r="P66" s="71" t="str">
        <f t="shared" si="32"/>
        <v>42.4778767241688+0.00856905142657733j</v>
      </c>
      <c r="Q66" s="71"/>
      <c r="R66" s="71">
        <f t="shared" si="7"/>
        <v>46.725663716814154</v>
      </c>
      <c r="S66" s="71" t="str">
        <f t="shared" si="8"/>
        <v>1+3.24632788423841E-07j</v>
      </c>
      <c r="T66" s="71" t="str">
        <f t="shared" si="33"/>
        <v>0.999999992847055+0.0000366589262082081j</v>
      </c>
      <c r="U66" s="71" t="str">
        <f t="shared" si="34"/>
        <v>1.00000000582097-0.0000363342938930719j</v>
      </c>
      <c r="V66" s="71" t="str">
        <f t="shared" si="35"/>
        <v>46.7256639888028-0.00169774399783557j</v>
      </c>
      <c r="W66" s="71"/>
      <c r="X66" s="71" t="str">
        <f t="shared" si="9"/>
        <v>2.05326727003694+0.000399392693935918j</v>
      </c>
      <c r="Y66" s="71">
        <f t="shared" si="36"/>
        <v>6.2489098516583033</v>
      </c>
      <c r="Z66" s="71">
        <f t="shared" si="37"/>
        <v>-179.98885507221772</v>
      </c>
      <c r="AA66" s="71"/>
      <c r="AB66" s="71" t="str">
        <f t="shared" si="10"/>
        <v>7.52864658030076-0.000273548055873404j</v>
      </c>
      <c r="AC66" s="71">
        <f t="shared" si="38"/>
        <v>17.534338213581311</v>
      </c>
      <c r="AD66" s="71">
        <f t="shared" si="39"/>
        <v>179.99791819832137</v>
      </c>
      <c r="AE66" s="71"/>
      <c r="AF66" s="71" t="str">
        <f t="shared" si="40"/>
        <v>2.46576724205545-0.000412134728474538j</v>
      </c>
      <c r="AG66" s="71">
        <f t="shared" si="41"/>
        <v>7.839041694163031</v>
      </c>
      <c r="AH66" s="71">
        <f t="shared" si="42"/>
        <v>179.99042343498215</v>
      </c>
      <c r="AI66" s="71"/>
      <c r="AJ66" s="71" t="str">
        <f t="shared" si="11"/>
        <v>99999.9998850377-3.39060911963998j</v>
      </c>
      <c r="AK66" s="71" t="str">
        <f t="shared" si="12"/>
        <v>31999.9999999971-0.00960335928777286j</v>
      </c>
      <c r="AL66" s="71" t="str">
        <f t="shared" si="43"/>
        <v>10000-3080403568.76829j</v>
      </c>
      <c r="AM66" s="71" t="str">
        <f t="shared" si="44"/>
        <v>963.139120090296-955987314.447485j</v>
      </c>
      <c r="AN66" s="71" t="str">
        <f t="shared" si="45"/>
        <v>10963.1391200903-955987314.447485j</v>
      </c>
      <c r="AO66" s="71" t="str">
        <f t="shared" si="46"/>
        <v>31999.9999512158-1.0807472776414j</v>
      </c>
      <c r="AP66" s="71" t="str">
        <f t="shared" si="47"/>
        <v>0.242424242476376+6.17189830215576E-06j</v>
      </c>
      <c r="AQ66" s="71" t="str">
        <f t="shared" si="13"/>
        <v>1+0.000115424991439588j</v>
      </c>
      <c r="AR66" s="71" t="str">
        <f t="shared" si="14"/>
        <v>1+2.30389204470236E-07j</v>
      </c>
      <c r="AS66" s="71" t="str">
        <f t="shared" si="15"/>
        <v>3.6142450444521E-10j</v>
      </c>
      <c r="AT66" s="71" t="str">
        <f t="shared" si="48"/>
        <v>-8.32683040551812E-17+3.6142450444521E-10j</v>
      </c>
      <c r="AU66" s="149" t="str">
        <f t="shared" si="49"/>
        <v>318723.829785522-2766829552.85931j</v>
      </c>
      <c r="AV66" s="71" t="str">
        <f t="shared" si="16"/>
        <v>9638.55421675875-0.0323706029117099j</v>
      </c>
      <c r="AW66" s="71"/>
      <c r="AX66" s="71" t="str">
        <f t="shared" si="17"/>
        <v>0.602409638547422-2.02316268198187E-06j</v>
      </c>
      <c r="AY66" s="71"/>
      <c r="AZ66" s="71" t="str">
        <f t="shared" si="50"/>
        <v>3.83451517341399-27668.2954608932j</v>
      </c>
      <c r="BA66" s="71" t="str">
        <f t="shared" si="51"/>
        <v>2.2539714367704-16667.6478755778j</v>
      </c>
      <c r="BB66" s="71">
        <f t="shared" si="52"/>
        <v>84.437486417034492</v>
      </c>
      <c r="BC66" s="71">
        <f t="shared" si="53"/>
        <v>90.0077481268291</v>
      </c>
      <c r="BD66" s="71" t="str">
        <f t="shared" si="18"/>
        <v>12.4099516771903-125484.830796696j</v>
      </c>
      <c r="BE66" s="71">
        <f t="shared" si="54"/>
        <v>101.97182463061583</v>
      </c>
      <c r="BF66" s="71">
        <f t="shared" si="55"/>
        <v>90.005666325150472</v>
      </c>
      <c r="BG66" s="71"/>
      <c r="BH66" s="71" t="str">
        <f t="shared" si="19"/>
        <v>-1.31154759819338-41098.5410626549j</v>
      </c>
      <c r="BI66" s="71">
        <f t="shared" si="56"/>
        <v>92.27652811119755</v>
      </c>
      <c r="BJ66" s="71">
        <f t="shared" si="57"/>
        <v>89.998171561811233</v>
      </c>
      <c r="BK66" s="71"/>
      <c r="BL66" s="71">
        <f t="shared" si="58"/>
        <v>-91.27652811119755</v>
      </c>
      <c r="BM66" s="71">
        <f t="shared" si="59"/>
        <v>-89.998171561811233</v>
      </c>
      <c r="BN66" s="71"/>
      <c r="BO66" s="158"/>
      <c r="BP66" s="158" t="str">
        <f t="shared" si="20"/>
        <v>0.00001+3.3906091235379E-10j</v>
      </c>
      <c r="BQ66" s="158" t="str">
        <f t="shared" si="21"/>
        <v>4.16341514729017E-14+3.60703093443091E-10j</v>
      </c>
      <c r="BR66" s="158" t="str">
        <f t="shared" si="22"/>
        <v>-0.000357143817022636-0.0000090207979174567j</v>
      </c>
      <c r="BS66" s="158" t="str">
        <f t="shared" si="23"/>
        <v>0.0000412500000416341+6.99764005796881E-10j</v>
      </c>
      <c r="BT66" s="158" t="str">
        <f t="shared" si="60"/>
        <v>-1.47321761546234E-08-3.72357830858707E-10j</v>
      </c>
      <c r="BU66" s="158" t="str">
        <f t="shared" si="61"/>
        <v>-4.16341514729017E-14-3.60703093443091E-10j</v>
      </c>
      <c r="BV66" s="158" t="str">
        <f t="shared" si="62"/>
        <v>-1.47322177887749E-08-7.33060924301798E-10j</v>
      </c>
      <c r="BW66" s="158" t="str">
        <f t="shared" si="63"/>
        <v>0.999999999998682-1.14815367762763E-06j</v>
      </c>
      <c r="BX66" s="158" t="str">
        <f t="shared" si="64"/>
        <v>-0.00001-3.3906091235379E-10j</v>
      </c>
      <c r="BY66" s="158" t="str">
        <f t="shared" si="65"/>
        <v>677.109036878947-33.6700559388929j</v>
      </c>
      <c r="BZ66" s="71">
        <f t="shared" si="66"/>
        <v>56.623897721519342</v>
      </c>
      <c r="CA66" s="71">
        <f t="shared" si="67"/>
        <v>177.15324374174457</v>
      </c>
      <c r="CB66" s="158" t="str">
        <f t="shared" si="24"/>
        <v>5097.70542461108-253.675173363534j</v>
      </c>
      <c r="CC66" s="71" t="str">
        <f t="shared" si="25"/>
        <v>1669.57940583646-83.3015811213585j</v>
      </c>
      <c r="CD66" s="71">
        <f t="shared" si="68"/>
        <v>64.462939415682371</v>
      </c>
      <c r="CE66" s="71">
        <f t="shared" si="69"/>
        <v>177.14366717672669</v>
      </c>
      <c r="CF66" s="71"/>
      <c r="CG66" s="71">
        <f t="shared" si="70"/>
        <v>-63.462939415682371</v>
      </c>
      <c r="CH66" s="71">
        <f t="shared" si="71"/>
        <v>-177.14366717672669</v>
      </c>
      <c r="CI66" s="71"/>
      <c r="CJ66" s="158"/>
      <c r="CK66" s="158"/>
      <c r="CL66" s="158"/>
      <c r="CM66" s="71"/>
      <c r="CN66" s="158">
        <v>114.815362149688</v>
      </c>
      <c r="CO66" s="158">
        <v>54.703210179557999</v>
      </c>
      <c r="CP66" s="158">
        <v>100.484288872089</v>
      </c>
      <c r="CQ66" s="64"/>
      <c r="CR66" s="69"/>
      <c r="CS66" s="69"/>
      <c r="CT66" s="69"/>
      <c r="CU66" s="64"/>
      <c r="CV66" s="69"/>
      <c r="CW66" s="69"/>
      <c r="CX66" s="69"/>
      <c r="CY66" s="64"/>
      <c r="CZ66" s="69"/>
      <c r="DA66" s="69"/>
      <c r="DB66" s="69"/>
      <c r="DC66" s="64"/>
      <c r="DD66" s="69"/>
      <c r="DE66" s="69"/>
      <c r="DF66" s="69"/>
      <c r="DG66" s="64"/>
      <c r="DH66" s="69"/>
      <c r="DI66" s="69"/>
      <c r="DJ66" s="69"/>
      <c r="DK66" s="64"/>
      <c r="DL66" s="69"/>
      <c r="DM66" s="69"/>
      <c r="DN66" s="69"/>
      <c r="DO66" s="70"/>
    </row>
    <row r="67" spans="1:119">
      <c r="A67" s="71">
        <v>3</v>
      </c>
      <c r="B67" s="71">
        <f t="shared" si="0"/>
        <v>1.2302687708123816</v>
      </c>
      <c r="C67" s="71" t="str">
        <f t="shared" si="26"/>
        <v>7.73000666465025j</v>
      </c>
      <c r="D67" s="71">
        <f t="shared" si="1"/>
        <v>0.99999999997578304</v>
      </c>
      <c r="E67" s="71" t="str">
        <f t="shared" si="2"/>
        <v>-7.73000666465025E-06j</v>
      </c>
      <c r="F67" s="71" t="str">
        <f t="shared" si="27"/>
        <v>0.999999999975783-7.73000666465025E-06j</v>
      </c>
      <c r="G67" s="71">
        <f t="shared" si="28"/>
        <v>4.915755693488126E-11</v>
      </c>
      <c r="H67" s="71">
        <f t="shared" si="29"/>
        <v>-4.428967574943618E-4</v>
      </c>
      <c r="I67" s="71"/>
      <c r="J67" s="71">
        <f t="shared" si="3"/>
        <v>42.477876106194692</v>
      </c>
      <c r="K67" s="71" t="str">
        <f t="shared" si="4"/>
        <v>1+0.000255438070233367j</v>
      </c>
      <c r="L67" s="71">
        <f t="shared" si="5"/>
        <v>0.99999999178731991</v>
      </c>
      <c r="M67" s="71" t="str">
        <f t="shared" si="6"/>
        <v>0.0000392807471413758j</v>
      </c>
      <c r="N67" s="71" t="str">
        <f t="shared" si="30"/>
        <v>0.99999999178732+0.0000392807471413758j</v>
      </c>
      <c r="O67" s="71" t="str">
        <f t="shared" si="31"/>
        <v>1.0000000167035+0.000216157324211096j</v>
      </c>
      <c r="P67" s="71" t="str">
        <f t="shared" si="32"/>
        <v>42.4778768157239+0.0091819040372855j</v>
      </c>
      <c r="Q67" s="71"/>
      <c r="R67" s="71">
        <f t="shared" si="7"/>
        <v>46.725663716814154</v>
      </c>
      <c r="S67" s="71" t="str">
        <f t="shared" si="8"/>
        <v>1+3.47850299909261E-07j</v>
      </c>
      <c r="T67" s="71" t="str">
        <f t="shared" si="33"/>
        <v>0.99999999178732+0.0000392807471413758j</v>
      </c>
      <c r="U67" s="71" t="str">
        <f t="shared" si="34"/>
        <v>1.00000000668337-0.0000389328974237376j</v>
      </c>
      <c r="V67" s="71" t="str">
        <f t="shared" si="35"/>
        <v>46.7256640290991-0.00181916547254278j</v>
      </c>
      <c r="W67" s="71"/>
      <c r="X67" s="71" t="str">
        <f t="shared" si="9"/>
        <v>2.05326727489876+0.000427956982184098j</v>
      </c>
      <c r="Y67" s="71">
        <f t="shared" si="36"/>
        <v>6.2489098965699288</v>
      </c>
      <c r="Z67" s="71">
        <f t="shared" si="37"/>
        <v>-179.98805799476912</v>
      </c>
      <c r="AA67" s="71"/>
      <c r="AB67" s="71" t="str">
        <f t="shared" si="10"/>
        <v>7.52864658679348-0.000293112023344226j</v>
      </c>
      <c r="AC67" s="71">
        <f t="shared" si="38"/>
        <v>17.534338221921473</v>
      </c>
      <c r="AD67" s="71">
        <f t="shared" si="39"/>
        <v>179.99776930930943</v>
      </c>
      <c r="AE67" s="71"/>
      <c r="AF67" s="71" t="str">
        <f t="shared" si="40"/>
        <v>2.46576723226855-0.000441610316240336j</v>
      </c>
      <c r="AG67" s="71">
        <f t="shared" si="41"/>
        <v>7.8390416776628662</v>
      </c>
      <c r="AH67" s="71">
        <f t="shared" si="42"/>
        <v>179.98973852571794</v>
      </c>
      <c r="AI67" s="71"/>
      <c r="AJ67" s="71" t="str">
        <f t="shared" si="11"/>
        <v>99999.9998680056-3.63310312759013j</v>
      </c>
      <c r="AK67" s="71" t="str">
        <f t="shared" si="12"/>
        <v>31999.9999999967-0.0102901848719813j</v>
      </c>
      <c r="AL67" s="71" t="str">
        <f t="shared" si="43"/>
        <v>10000-2874799878.7434j</v>
      </c>
      <c r="AM67" s="71" t="str">
        <f t="shared" si="44"/>
        <v>963.139120089582-892179272.71578j</v>
      </c>
      <c r="AN67" s="71" t="str">
        <f t="shared" si="45"/>
        <v>10963.1391200896-892179272.71578j</v>
      </c>
      <c r="AO67" s="71" t="str">
        <f t="shared" si="46"/>
        <v>31999.9999439882-1.15804157172558j</v>
      </c>
      <c r="AP67" s="71" t="str">
        <f t="shared" si="47"/>
        <v>0.242424242484101+6.61330818065325E-06j</v>
      </c>
      <c r="AQ67" s="71" t="str">
        <f t="shared" si="13"/>
        <v>1+0.000123680106634404j</v>
      </c>
      <c r="AR67" s="71" t="str">
        <f t="shared" si="14"/>
        <v>1+2.46866480308192E-07j</v>
      </c>
      <c r="AS67" s="71" t="str">
        <f t="shared" si="15"/>
        <v>3.87273333898978E-10j</v>
      </c>
      <c r="AT67" s="71" t="str">
        <f t="shared" si="48"/>
        <v>-9.56048048568599E-17+3.87273333898978E-10j</v>
      </c>
      <c r="AU67" s="149" t="str">
        <f t="shared" si="49"/>
        <v>318723.829785519-2582155579.78832j</v>
      </c>
      <c r="AV67" s="71" t="str">
        <f t="shared" si="16"/>
        <v>9638.55421674265-0.0346857259420197j</v>
      </c>
      <c r="AW67" s="71"/>
      <c r="AX67" s="71" t="str">
        <f t="shared" si="17"/>
        <v>0.602409638546416-2.16785787137623E-06j</v>
      </c>
      <c r="AY67" s="71"/>
      <c r="AZ67" s="71" t="str">
        <f t="shared" si="50"/>
        <v>3.83451517352315-25821.5557253414j</v>
      </c>
      <c r="BA67" s="71" t="str">
        <f t="shared" si="51"/>
        <v>2.25397143685247-15555.1540595217j</v>
      </c>
      <c r="BB67" s="71">
        <f t="shared" si="52"/>
        <v>83.837486426270772</v>
      </c>
      <c r="BC67" s="71">
        <f t="shared" si="53"/>
        <v>90.008302267472033</v>
      </c>
      <c r="BD67" s="71" t="str">
        <f t="shared" si="18"/>
        <v>12.4099516849718-117109.258177931j</v>
      </c>
      <c r="BE67" s="71">
        <f t="shared" si="54"/>
        <v>101.37182464819226</v>
      </c>
      <c r="BF67" s="71">
        <f t="shared" si="55"/>
        <v>90.006071576781466</v>
      </c>
      <c r="BG67" s="71"/>
      <c r="BH67" s="71" t="str">
        <f t="shared" si="19"/>
        <v>-1.31154759193244-38355.3901682348j</v>
      </c>
      <c r="BI67" s="71">
        <f t="shared" si="56"/>
        <v>91.676528103933649</v>
      </c>
      <c r="BJ67" s="71">
        <f t="shared" si="57"/>
        <v>89.998040793189972</v>
      </c>
      <c r="BK67" s="71"/>
      <c r="BL67" s="71">
        <f t="shared" si="58"/>
        <v>-90.676528103933649</v>
      </c>
      <c r="BM67" s="71">
        <f t="shared" si="59"/>
        <v>-89.998040793189972</v>
      </c>
      <c r="BN67" s="71"/>
      <c r="BO67" s="158"/>
      <c r="BP67" s="158" t="str">
        <f t="shared" si="20"/>
        <v>0.00001+3.63310313238562E-10j</v>
      </c>
      <c r="BQ67" s="158" t="str">
        <f t="shared" si="21"/>
        <v>4.78024016972076E-14+3.86500327320307E-10j</v>
      </c>
      <c r="BR67" s="158" t="str">
        <f t="shared" si="22"/>
        <v>-0.0003571439592323-9.66595910098767E-06j</v>
      </c>
      <c r="BS67" s="158" t="str">
        <f t="shared" si="23"/>
        <v>0.0000412500000478024+7.49810640558869E-10j</v>
      </c>
      <c r="BT67" s="158" t="str">
        <f t="shared" si="60"/>
        <v>-1.47321810877657E-08-3.98988603718641E-10j</v>
      </c>
      <c r="BU67" s="158" t="str">
        <f t="shared" si="61"/>
        <v>-4.78024016972076E-14-3.86500327320307E-10j</v>
      </c>
      <c r="BV67" s="158" t="str">
        <f t="shared" si="62"/>
        <v>-1.47322288901674E-08-7.85488931038948E-10j</v>
      </c>
      <c r="BW67" s="158" t="str">
        <f t="shared" si="63"/>
        <v>0.999999999998487-1.23026883095732E-06j</v>
      </c>
      <c r="BX67" s="158" t="str">
        <f t="shared" si="64"/>
        <v>-0.00001-3.63310313238562E-10j</v>
      </c>
      <c r="BY67" s="158" t="str">
        <f t="shared" si="65"/>
        <v>676.861018340551-36.0648639180414j</v>
      </c>
      <c r="BZ67" s="71">
        <f t="shared" si="66"/>
        <v>56.622302330456591</v>
      </c>
      <c r="CA67" s="71">
        <f t="shared" si="67"/>
        <v>176.95002035712591</v>
      </c>
      <c r="CB67" s="158" t="str">
        <f t="shared" si="24"/>
        <v>5095.83682441791-271.718010742342j</v>
      </c>
      <c r="CC67" s="71" t="str">
        <f t="shared" si="25"/>
        <v>1668.96579320809-89.2264684936909j</v>
      </c>
      <c r="CD67" s="71">
        <f t="shared" si="68"/>
        <v>64.461344008119454</v>
      </c>
      <c r="CE67" s="71">
        <f t="shared" si="69"/>
        <v>176.93975888284385</v>
      </c>
      <c r="CF67" s="71"/>
      <c r="CG67" s="71">
        <f t="shared" si="70"/>
        <v>-63.461344008119454</v>
      </c>
      <c r="CH67" s="71">
        <f t="shared" si="71"/>
        <v>-176.93975888284385</v>
      </c>
      <c r="CI67" s="71"/>
      <c r="CJ67" s="158"/>
      <c r="CK67" s="158"/>
      <c r="CL67" s="158"/>
      <c r="CM67" s="71"/>
      <c r="CN67" s="158">
        <v>120.226443461741</v>
      </c>
      <c r="CO67" s="158">
        <v>54.317667413068598</v>
      </c>
      <c r="CP67" s="158">
        <v>99.948508016894493</v>
      </c>
      <c r="CQ67" s="64"/>
      <c r="CR67" s="69"/>
      <c r="CS67" s="69"/>
      <c r="CT67" s="69"/>
      <c r="CU67" s="64"/>
      <c r="CV67" s="69"/>
      <c r="CW67" s="69"/>
      <c r="CX67" s="69"/>
      <c r="CY67" s="64"/>
      <c r="CZ67" s="69"/>
      <c r="DA67" s="69"/>
      <c r="DB67" s="69"/>
      <c r="DC67" s="64"/>
      <c r="DD67" s="69"/>
      <c r="DE67" s="69"/>
      <c r="DF67" s="69"/>
      <c r="DG67" s="64"/>
      <c r="DH67" s="69"/>
      <c r="DI67" s="69"/>
      <c r="DJ67" s="69"/>
      <c r="DK67" s="64"/>
      <c r="DL67" s="69"/>
      <c r="DM67" s="69"/>
      <c r="DN67" s="69"/>
      <c r="DO67" s="70"/>
    </row>
    <row r="68" spans="1:119">
      <c r="A68" s="71">
        <v>4</v>
      </c>
      <c r="B68" s="71">
        <f t="shared" si="0"/>
        <v>1.3182567385564072</v>
      </c>
      <c r="C68" s="71" t="str">
        <f t="shared" si="26"/>
        <v>8.2828513707881j</v>
      </c>
      <c r="D68" s="71">
        <f t="shared" si="1"/>
        <v>0.99999999997219524</v>
      </c>
      <c r="E68" s="71" t="str">
        <f t="shared" si="2"/>
        <v>-0.0000082828513707881j</v>
      </c>
      <c r="F68" s="71" t="str">
        <f t="shared" si="27"/>
        <v>0.999999999972195-0.0000082828513707881j</v>
      </c>
      <c r="G68" s="71">
        <f t="shared" si="28"/>
        <v>5.6440157962247414E-11</v>
      </c>
      <c r="H68" s="71">
        <f t="shared" si="29"/>
        <v>-4.7457242588264933E-4</v>
      </c>
      <c r="I68" s="71"/>
      <c r="J68" s="71">
        <f t="shared" si="3"/>
        <v>42.477876106194692</v>
      </c>
      <c r="K68" s="71" t="str">
        <f t="shared" si="4"/>
        <v>1+0.000273706823547693j</v>
      </c>
      <c r="L68" s="71">
        <f t="shared" si="5"/>
        <v>0.99999999057058153</v>
      </c>
      <c r="M68" s="71" t="str">
        <f t="shared" si="6"/>
        <v>0.0000420900788861411j</v>
      </c>
      <c r="N68" s="71" t="str">
        <f t="shared" si="30"/>
        <v>0.999999990570582+0.0000420900788861411j</v>
      </c>
      <c r="O68" s="71" t="str">
        <f t="shared" si="31"/>
        <v>1.00000001917819+0.000231616746038352j</v>
      </c>
      <c r="P68" s="71" t="str">
        <f t="shared" si="32"/>
        <v>42.4778769208435+0.00983858744233708j</v>
      </c>
      <c r="Q68" s="71"/>
      <c r="R68" s="71">
        <f t="shared" si="7"/>
        <v>46.725663716814154</v>
      </c>
      <c r="S68" s="71" t="str">
        <f t="shared" si="8"/>
        <v>1+3.72728311685464E-07j</v>
      </c>
      <c r="T68" s="71" t="str">
        <f t="shared" si="33"/>
        <v>0.999999990570582+0.0000420900788861411j</v>
      </c>
      <c r="U68" s="71" t="str">
        <f t="shared" si="34"/>
        <v>1.00000000767353-0.0000417173512908055j</v>
      </c>
      <c r="V68" s="71" t="str">
        <f t="shared" si="35"/>
        <v>46.7256640753649-0.00194927092757038j</v>
      </c>
      <c r="W68" s="71"/>
      <c r="X68" s="71" t="str">
        <f t="shared" si="9"/>
        <v>2.05326728048087+0.000458564168542474j</v>
      </c>
      <c r="Y68" s="71">
        <f t="shared" si="36"/>
        <v>6.2489099481353438</v>
      </c>
      <c r="Z68" s="71">
        <f t="shared" si="37"/>
        <v>-179.98720391090515</v>
      </c>
      <c r="AA68" s="71"/>
      <c r="AB68" s="71" t="str">
        <f t="shared" si="10"/>
        <v>7.52864659424803-0.000314075192306506j</v>
      </c>
      <c r="AC68" s="71">
        <f t="shared" si="38"/>
        <v>17.534338231497159</v>
      </c>
      <c r="AD68" s="71">
        <f t="shared" si="39"/>
        <v>179.99760977185829</v>
      </c>
      <c r="AE68" s="71"/>
      <c r="AF68" s="71" t="str">
        <f t="shared" si="40"/>
        <v>2.46576722103167-0.000473193977177993j</v>
      </c>
      <c r="AG68" s="71">
        <f t="shared" si="41"/>
        <v>7.8390416587180844</v>
      </c>
      <c r="AH68" s="71">
        <f t="shared" si="42"/>
        <v>179.98900463222188</v>
      </c>
      <c r="AI68" s="71"/>
      <c r="AJ68" s="71" t="str">
        <f t="shared" si="11"/>
        <v>99999.9998484502-3.89294013837066j</v>
      </c>
      <c r="AK68" s="71" t="str">
        <f t="shared" si="12"/>
        <v>31999.9999999962-0.0110261317447918j</v>
      </c>
      <c r="AL68" s="71" t="str">
        <f t="shared" si="43"/>
        <v>10000-2682919350.76795j</v>
      </c>
      <c r="AM68" s="71" t="str">
        <f t="shared" si="44"/>
        <v>963.139120088759-832630143.344254j</v>
      </c>
      <c r="AN68" s="71" t="str">
        <f t="shared" si="45"/>
        <v>10963.1391200888-832630143.344254j</v>
      </c>
      <c r="AO68" s="71" t="str">
        <f t="shared" si="46"/>
        <v>31999.9999356898-1.24086389994086j</v>
      </c>
      <c r="AP68" s="71" t="str">
        <f t="shared" si="47"/>
        <v>0.242424242492969+7.08628738696973E-06j</v>
      </c>
      <c r="AQ68" s="71" t="str">
        <f t="shared" si="13"/>
        <v>1+0.00013252562193261j</v>
      </c>
      <c r="AR68" s="71" t="str">
        <f t="shared" si="14"/>
        <v>1+2.64522199466287E-07j</v>
      </c>
      <c r="AS68" s="71" t="str">
        <f t="shared" si="15"/>
        <v>4.14970853676484E-10j</v>
      </c>
      <c r="AT68" s="71" t="str">
        <f t="shared" si="48"/>
        <v>-1.09769002928906E-16+4.14970853676484E-10j</v>
      </c>
      <c r="AU68" s="149" t="str">
        <f t="shared" si="49"/>
        <v>318723.829785517-2409807800.17528j</v>
      </c>
      <c r="AV68" s="71" t="str">
        <f t="shared" si="16"/>
        <v>9638.55421672415-0.0371664249629837j</v>
      </c>
      <c r="AW68" s="71"/>
      <c r="AX68" s="71" t="str">
        <f t="shared" si="17"/>
        <v>0.602409638545259-2.32290156018648E-06j</v>
      </c>
      <c r="AY68" s="71"/>
      <c r="AZ68" s="71" t="str">
        <f t="shared" si="50"/>
        <v>3.83451517364848-24098.0779240229j</v>
      </c>
      <c r="BA68" s="71" t="str">
        <f t="shared" si="51"/>
        <v>2.25397143694668-14516.9144207533j</v>
      </c>
      <c r="BB68" s="71">
        <f t="shared" si="52"/>
        <v>83.2374864368755</v>
      </c>
      <c r="BC68" s="71">
        <f t="shared" si="53"/>
        <v>90.008896039867651</v>
      </c>
      <c r="BD68" s="71" t="str">
        <f t="shared" si="18"/>
        <v>12.4099516939058-109292.719020711j</v>
      </c>
      <c r="BE68" s="71">
        <f t="shared" si="54"/>
        <v>100.77182466837266</v>
      </c>
      <c r="BF68" s="71">
        <f t="shared" si="55"/>
        <v>90.006505811725944</v>
      </c>
      <c r="BG68" s="71"/>
      <c r="BH68" s="71" t="str">
        <f t="shared" si="19"/>
        <v>-1.31154758474405-35795.3327957811j</v>
      </c>
      <c r="BI68" s="71">
        <f t="shared" si="56"/>
        <v>91.076528095593559</v>
      </c>
      <c r="BJ68" s="71">
        <f t="shared" si="57"/>
        <v>89.997900672089528</v>
      </c>
      <c r="BK68" s="71"/>
      <c r="BL68" s="71">
        <f t="shared" si="58"/>
        <v>-90.076528095593559</v>
      </c>
      <c r="BM68" s="71">
        <f t="shared" si="59"/>
        <v>-89.997900672089528</v>
      </c>
      <c r="BN68" s="71"/>
      <c r="BO68" s="158"/>
      <c r="BP68" s="158" t="str">
        <f t="shared" si="20"/>
        <v>0.00001+3.89294014427041E-10j</v>
      </c>
      <c r="BQ68" s="158" t="str">
        <f t="shared" si="21"/>
        <v>5.48845005005145E-14+4.14142561265802E-10j</v>
      </c>
      <c r="BR68" s="158" t="str">
        <f t="shared" si="22"/>
        <v>-0.000357144122510839-0.0000103572617603973j</v>
      </c>
      <c r="BS68" s="158" t="str">
        <f t="shared" si="23"/>
        <v>0.0000412500000548845+8.03436575692843E-10j</v>
      </c>
      <c r="BT68" s="158" t="str">
        <f t="shared" si="60"/>
        <v>-1.47321867517709E-08-4.27523990835661E-10j</v>
      </c>
      <c r="BU68" s="158" t="str">
        <f t="shared" si="61"/>
        <v>-5.48845005005145E-14-4.14142561265802E-10j</v>
      </c>
      <c r="BV68" s="158" t="str">
        <f t="shared" si="62"/>
        <v>-1.47322416362714E-08-8.41666552101463E-10j</v>
      </c>
      <c r="BW68" s="158" t="str">
        <f t="shared" si="63"/>
        <v>0.999999999998262-1.31825680300257E-06j</v>
      </c>
      <c r="BX68" s="158" t="str">
        <f t="shared" si="64"/>
        <v>-0.00001-3.89294014427041E-10j</v>
      </c>
      <c r="BY68" s="158" t="str">
        <f t="shared" si="65"/>
        <v>676.576479537779-38.6279084588202j</v>
      </c>
      <c r="BZ68" s="71">
        <f t="shared" si="66"/>
        <v>56.620471298891246</v>
      </c>
      <c r="CA68" s="71">
        <f t="shared" si="67"/>
        <v>176.73234862813754</v>
      </c>
      <c r="CB68" s="158" t="str">
        <f t="shared" si="24"/>
        <v>5093.69307635265-291.028367349342j</v>
      </c>
      <c r="CC68" s="71" t="str">
        <f t="shared" si="25"/>
        <v>1668.26182727163-95.5675824099882j</v>
      </c>
      <c r="CD68" s="71">
        <f t="shared" si="68"/>
        <v>64.459512957609348</v>
      </c>
      <c r="CE68" s="71">
        <f t="shared" si="69"/>
        <v>176.72135326035945</v>
      </c>
      <c r="CF68" s="71"/>
      <c r="CG68" s="71">
        <f t="shared" si="70"/>
        <v>-63.459512957609348</v>
      </c>
      <c r="CH68" s="71">
        <f t="shared" si="71"/>
        <v>-176.72135326035945</v>
      </c>
      <c r="CI68" s="71"/>
      <c r="CJ68" s="158"/>
      <c r="CK68" s="158"/>
      <c r="CL68" s="158"/>
      <c r="CM68" s="71"/>
      <c r="CN68" s="158">
        <v>125.892541179416</v>
      </c>
      <c r="CO68" s="158">
        <v>53.930846570281503</v>
      </c>
      <c r="CP68" s="158">
        <v>99.431715687639795</v>
      </c>
      <c r="CQ68" s="64"/>
      <c r="CR68" s="69"/>
      <c r="CS68" s="69"/>
      <c r="CT68" s="69"/>
      <c r="CU68" s="64"/>
      <c r="CV68" s="69"/>
      <c r="CW68" s="69"/>
      <c r="CX68" s="69"/>
      <c r="CY68" s="64"/>
      <c r="CZ68" s="69"/>
      <c r="DA68" s="69"/>
      <c r="DB68" s="69"/>
      <c r="DC68" s="64"/>
      <c r="DD68" s="69"/>
      <c r="DE68" s="69"/>
      <c r="DF68" s="69"/>
      <c r="DG68" s="64"/>
      <c r="DH68" s="69"/>
      <c r="DI68" s="69"/>
      <c r="DJ68" s="69"/>
      <c r="DK68" s="64"/>
      <c r="DL68" s="69"/>
      <c r="DM68" s="69"/>
      <c r="DN68" s="69"/>
      <c r="DO68" s="70"/>
    </row>
    <row r="69" spans="1:119">
      <c r="A69" s="71">
        <v>5</v>
      </c>
      <c r="B69" s="71">
        <f t="shared" si="0"/>
        <v>1.4125375446227544</v>
      </c>
      <c r="C69" s="71" t="str">
        <f t="shared" si="26"/>
        <v>8.87523514621322j</v>
      </c>
      <c r="D69" s="71">
        <f t="shared" si="1"/>
        <v>0.99999999996807576</v>
      </c>
      <c r="E69" s="71" t="str">
        <f t="shared" si="2"/>
        <v>-8.87523514621322E-06j</v>
      </c>
      <c r="F69" s="71" t="str">
        <f t="shared" si="27"/>
        <v>0.999999999968076-8.87523514621322E-06j</v>
      </c>
      <c r="G69" s="71">
        <f t="shared" si="28"/>
        <v>6.4804734407072231E-11</v>
      </c>
      <c r="H69" s="71">
        <f t="shared" si="29"/>
        <v>-5.0851351606707345E-4</v>
      </c>
      <c r="I69" s="71"/>
      <c r="J69" s="71">
        <f t="shared" si="3"/>
        <v>42.477876106194692</v>
      </c>
      <c r="K69" s="71" t="str">
        <f t="shared" si="4"/>
        <v>1+0.000293282145406616j</v>
      </c>
      <c r="L69" s="71">
        <f t="shared" si="5"/>
        <v>0.99999998917357913</v>
      </c>
      <c r="M69" s="71" t="str">
        <f t="shared" si="6"/>
        <v>0.0000451003320854739j</v>
      </c>
      <c r="N69" s="71" t="str">
        <f t="shared" si="30"/>
        <v>0.999999989173579+0.0000451003320854739j</v>
      </c>
      <c r="O69" s="71" t="str">
        <f t="shared" si="31"/>
        <v>1.0000000220195+0.000248181815014976j</v>
      </c>
      <c r="P69" s="71" t="str">
        <f t="shared" si="32"/>
        <v>42.4778770415363+0.0105422363900167j</v>
      </c>
      <c r="Q69" s="71"/>
      <c r="R69" s="71">
        <f t="shared" si="7"/>
        <v>46.725663716814154</v>
      </c>
      <c r="S69" s="71" t="str">
        <f t="shared" si="8"/>
        <v>1+3.99385581579595E-07j</v>
      </c>
      <c r="T69" s="71" t="str">
        <f t="shared" si="33"/>
        <v>0.999999989173579+0.0000451003320854739j</v>
      </c>
      <c r="U69" s="71" t="str">
        <f t="shared" si="34"/>
        <v>1.00000000881039-0.0000447009473851973j</v>
      </c>
      <c r="V69" s="71" t="str">
        <f t="shared" si="35"/>
        <v>46.7256641284855-0.00208868143534373j</v>
      </c>
      <c r="W69" s="71"/>
      <c r="X69" s="71" t="str">
        <f t="shared" si="9"/>
        <v>2.05326728688997+0.000491360359678391j</v>
      </c>
      <c r="Y69" s="71">
        <f t="shared" si="36"/>
        <v>6.248910007340279</v>
      </c>
      <c r="Z69" s="71">
        <f t="shared" si="37"/>
        <v>-179.98628874356888</v>
      </c>
      <c r="AA69" s="71"/>
      <c r="AB69" s="71" t="str">
        <f t="shared" si="10"/>
        <v>7.52864660280706-0.000336537632708794j</v>
      </c>
      <c r="AC69" s="71">
        <f t="shared" si="38"/>
        <v>17.534338242491589</v>
      </c>
      <c r="AD69" s="71">
        <f t="shared" si="39"/>
        <v>179.99743882439887</v>
      </c>
      <c r="AE69" s="71"/>
      <c r="AF69" s="71" t="str">
        <f t="shared" si="40"/>
        <v>2.46576720813003-0.000507036479127134j</v>
      </c>
      <c r="AG69" s="71">
        <f t="shared" si="41"/>
        <v>7.8390416369666536</v>
      </c>
      <c r="AH69" s="71">
        <f t="shared" si="42"/>
        <v>179.98821825117639</v>
      </c>
      <c r="AI69" s="71"/>
      <c r="AJ69" s="71" t="str">
        <f t="shared" si="11"/>
        <v>99999.9998259975-4.17136051146194j</v>
      </c>
      <c r="AK69" s="71" t="str">
        <f t="shared" si="12"/>
        <v>31999.9999999956-0.0118147130266374j</v>
      </c>
      <c r="AL69" s="71" t="str">
        <f t="shared" si="43"/>
        <v>10000-2503846022.79566j</v>
      </c>
      <c r="AM69" s="71" t="str">
        <f t="shared" si="44"/>
        <v>963.139120087817-777055662.249582j</v>
      </c>
      <c r="AN69" s="71" t="str">
        <f t="shared" si="45"/>
        <v>10963.1391200878-777055662.249582j</v>
      </c>
      <c r="AO69" s="71" t="str">
        <f t="shared" si="46"/>
        <v>31999.999926162-1.32960962342907j</v>
      </c>
      <c r="AP69" s="71" t="str">
        <f t="shared" si="47"/>
        <v>0.242424242503151+7.59309373749398E-06j</v>
      </c>
      <c r="AQ69" s="71" t="str">
        <f t="shared" si="13"/>
        <v>1+0.000142003762339411j</v>
      </c>
      <c r="AR69" s="71" t="str">
        <f t="shared" si="14"/>
        <v>1+2.83440643392039E-07j</v>
      </c>
      <c r="AS69" s="71" t="str">
        <f t="shared" si="15"/>
        <v>4.44649280825282E-10j</v>
      </c>
      <c r="AT69" s="71" t="str">
        <f t="shared" si="48"/>
        <v>-1.26031678240925E-16+4.44649280825282E-10j</v>
      </c>
      <c r="AU69" s="149" t="str">
        <f t="shared" si="49"/>
        <v>318723.829785512-2248963493.61938j</v>
      </c>
      <c r="AV69" s="71" t="str">
        <f t="shared" si="16"/>
        <v>9638.55421670292-0.0398245418544141j</v>
      </c>
      <c r="AW69" s="71"/>
      <c r="AX69" s="71" t="str">
        <f t="shared" si="17"/>
        <v>0.602409638543932-2.48903386590088E-06j</v>
      </c>
      <c r="AY69" s="71"/>
      <c r="AZ69" s="71" t="str">
        <f t="shared" si="50"/>
        <v>3.83451517379237-22489.6348529047j</v>
      </c>
      <c r="BA69" s="71" t="str">
        <f t="shared" si="51"/>
        <v>2.25397143705486-13547.9728122676j</v>
      </c>
      <c r="BB69" s="71">
        <f t="shared" si="52"/>
        <v>82.63748644905138</v>
      </c>
      <c r="BC69" s="71">
        <f t="shared" si="53"/>
        <v>90.009532278451118</v>
      </c>
      <c r="BD69" s="71" t="str">
        <f t="shared" si="18"/>
        <v>12.4099517041636-101997.900246547j</v>
      </c>
      <c r="BE69" s="71">
        <f t="shared" si="54"/>
        <v>100.17182469154295</v>
      </c>
      <c r="BF69" s="71">
        <f t="shared" si="55"/>
        <v>90.006971102849988</v>
      </c>
      <c r="BG69" s="71"/>
      <c r="BH69" s="71" t="str">
        <f t="shared" si="19"/>
        <v>-1.31154757649069-33406.1482399723j</v>
      </c>
      <c r="BI69" s="71">
        <f t="shared" si="56"/>
        <v>90.476528086018035</v>
      </c>
      <c r="BJ69" s="71">
        <f t="shared" si="57"/>
        <v>89.99775052962751</v>
      </c>
      <c r="BK69" s="71"/>
      <c r="BL69" s="71">
        <f t="shared" si="58"/>
        <v>-89.476528086018035</v>
      </c>
      <c r="BM69" s="71">
        <f t="shared" si="59"/>
        <v>-89.99775052962751</v>
      </c>
      <c r="BN69" s="71"/>
      <c r="BO69" s="158"/>
      <c r="BP69" s="158" t="str">
        <f t="shared" si="20"/>
        <v>0.00001+4.17136051872021E-10j</v>
      </c>
      <c r="BQ69" s="158" t="str">
        <f t="shared" si="21"/>
        <v>6.30158378497442E-14+4.43761748362175E-10j</v>
      </c>
      <c r="BR69" s="158" t="str">
        <f t="shared" si="22"/>
        <v>-0.000357144309979683-0.0000110980059011235j</v>
      </c>
      <c r="BS69" s="158" t="str">
        <f t="shared" si="23"/>
        <v>0.0000412500000630158+8.60897800234196E-10j</v>
      </c>
      <c r="BT69" s="158" t="str">
        <f t="shared" si="60"/>
        <v>-1.47321932549188E-08-4.58100208871522E-10j</v>
      </c>
      <c r="BU69" s="158" t="str">
        <f t="shared" si="61"/>
        <v>-6.30158378497442E-14-4.43761748362175E-10j</v>
      </c>
      <c r="BV69" s="158" t="str">
        <f t="shared" si="62"/>
        <v>-1.47322562707567E-08-9.01861957233697E-10j</v>
      </c>
      <c r="BW69" s="158" t="str">
        <f t="shared" si="63"/>
        <v>0.999999999998005-0.0000014125376136777j</v>
      </c>
      <c r="BX69" s="158" t="str">
        <f t="shared" si="64"/>
        <v>-0.00001-4.17136051872021E-10j</v>
      </c>
      <c r="BY69" s="158" t="str">
        <f t="shared" si="65"/>
        <v>676.250080958816-41.3705273459735j</v>
      </c>
      <c r="BZ69" s="71">
        <f t="shared" si="66"/>
        <v>56.618369944949819</v>
      </c>
      <c r="CA69" s="71">
        <f t="shared" si="67"/>
        <v>176.49921494434034</v>
      </c>
      <c r="CB69" s="158" t="str">
        <f t="shared" si="24"/>
        <v>5091.23395191925-311.691663760965j</v>
      </c>
      <c r="CC69" s="71" t="str">
        <f t="shared" si="25"/>
        <v>1667.454297757-102.352973172807j</v>
      </c>
      <c r="CD69" s="71">
        <f t="shared" si="68"/>
        <v>64.45741158191646</v>
      </c>
      <c r="CE69" s="71">
        <f t="shared" si="69"/>
        <v>176.48743319551673</v>
      </c>
      <c r="CF69" s="71"/>
      <c r="CG69" s="71">
        <f t="shared" si="70"/>
        <v>-63.45741158191646</v>
      </c>
      <c r="CH69" s="71">
        <f t="shared" si="71"/>
        <v>-176.48743319551673</v>
      </c>
      <c r="CI69" s="71"/>
      <c r="CJ69" s="158"/>
      <c r="CK69" s="158"/>
      <c r="CL69" s="158"/>
      <c r="CM69" s="71"/>
      <c r="CN69" s="158">
        <v>131.82567385563999</v>
      </c>
      <c r="CO69" s="158">
        <v>53.5428481993671</v>
      </c>
      <c r="CP69" s="158">
        <v>98.933080277883207</v>
      </c>
      <c r="CQ69" s="64"/>
      <c r="CR69" s="69"/>
      <c r="CS69" s="69"/>
      <c r="CT69" s="69"/>
      <c r="CU69" s="64"/>
      <c r="CV69" s="69"/>
      <c r="CW69" s="69"/>
      <c r="CX69" s="69"/>
      <c r="CY69" s="64"/>
      <c r="CZ69" s="69"/>
      <c r="DA69" s="69"/>
      <c r="DB69" s="69"/>
      <c r="DC69" s="64"/>
      <c r="DD69" s="69"/>
      <c r="DE69" s="69"/>
      <c r="DF69" s="69"/>
      <c r="DG69" s="64"/>
      <c r="DH69" s="69"/>
      <c r="DI69" s="69"/>
      <c r="DJ69" s="69"/>
      <c r="DK69" s="64"/>
      <c r="DL69" s="69"/>
      <c r="DM69" s="69"/>
      <c r="DN69" s="69"/>
      <c r="DO69" s="70"/>
    </row>
    <row r="70" spans="1:119">
      <c r="A70" s="71">
        <v>6</v>
      </c>
      <c r="B70" s="71">
        <f t="shared" si="0"/>
        <v>1.5135612484362082</v>
      </c>
      <c r="C70" s="71" t="str">
        <f t="shared" si="26"/>
        <v>9.50998579769077j</v>
      </c>
      <c r="D70" s="71">
        <f t="shared" si="1"/>
        <v>0.9999999999633461</v>
      </c>
      <c r="E70" s="71" t="str">
        <f t="shared" si="2"/>
        <v>-9.50998579769077E-06j</v>
      </c>
      <c r="F70" s="71" t="str">
        <f t="shared" si="27"/>
        <v>0.999999999963346-9.50998579769077E-06j</v>
      </c>
      <c r="G70" s="71">
        <f t="shared" si="28"/>
        <v>7.4401721354133651E-11</v>
      </c>
      <c r="H70" s="71">
        <f t="shared" si="29"/>
        <v>-5.4488204944058054E-4</v>
      </c>
      <c r="I70" s="71"/>
      <c r="J70" s="71">
        <f t="shared" si="3"/>
        <v>42.477876106194692</v>
      </c>
      <c r="K70" s="71" t="str">
        <f t="shared" si="4"/>
        <v>1+0.000314257480684691j</v>
      </c>
      <c r="L70" s="71">
        <f t="shared" si="5"/>
        <v>0.99999998756960562</v>
      </c>
      <c r="M70" s="71" t="str">
        <f t="shared" si="6"/>
        <v>0.0000483258765022123j</v>
      </c>
      <c r="N70" s="71" t="str">
        <f t="shared" si="30"/>
        <v>0.999999987569606+0.0000483258765022123j</v>
      </c>
      <c r="O70" s="71" t="str">
        <f t="shared" si="31"/>
        <v>1.00000002528177+0.00026593160626635j</v>
      </c>
      <c r="P70" s="71" t="str">
        <f t="shared" si="32"/>
        <v>42.4778771801106+0.0112962098237034j</v>
      </c>
      <c r="Q70" s="71"/>
      <c r="R70" s="71">
        <f t="shared" si="7"/>
        <v>46.725663716814154</v>
      </c>
      <c r="S70" s="71" t="str">
        <f t="shared" si="8"/>
        <v>1+4.27949360896085E-07j</v>
      </c>
      <c r="T70" s="71" t="str">
        <f t="shared" si="33"/>
        <v>0.999999987569606+0.0000483258765022123j</v>
      </c>
      <c r="U70" s="71" t="str">
        <f t="shared" si="34"/>
        <v>1.00000001011568-0.0000478979282255557j</v>
      </c>
      <c r="V70" s="71" t="str">
        <f t="shared" si="35"/>
        <v>46.725664189476-0.00223806248699942j</v>
      </c>
      <c r="W70" s="71"/>
      <c r="X70" s="71" t="str">
        <f t="shared" si="9"/>
        <v>2.05326729424863+0.00052650211170972j</v>
      </c>
      <c r="Y70" s="71">
        <f t="shared" si="36"/>
        <v>6.2489100753167595</v>
      </c>
      <c r="Z70" s="71">
        <f t="shared" si="37"/>
        <v>-179.98530812411565</v>
      </c>
      <c r="AA70" s="71"/>
      <c r="AB70" s="71" t="str">
        <f t="shared" si="10"/>
        <v>7.52864661263412-0.000360606571439742j</v>
      </c>
      <c r="AC70" s="71">
        <f t="shared" si="38"/>
        <v>17.534338255114857</v>
      </c>
      <c r="AD70" s="71">
        <f t="shared" si="39"/>
        <v>179.99725565089511</v>
      </c>
      <c r="AE70" s="71"/>
      <c r="AF70" s="71" t="str">
        <f t="shared" si="40"/>
        <v>2.46576719331694-0.000543299372717998j</v>
      </c>
      <c r="AG70" s="71">
        <f t="shared" si="41"/>
        <v>7.8390416119925792</v>
      </c>
      <c r="AH70" s="71">
        <f t="shared" si="42"/>
        <v>179.9873756287092</v>
      </c>
      <c r="AI70" s="71"/>
      <c r="AJ70" s="71" t="str">
        <f t="shared" si="11"/>
        <v>99999.9998002184-4.46969331598504j</v>
      </c>
      <c r="AK70" s="71" t="str">
        <f t="shared" si="12"/>
        <v>31999.999999995-0.012659693093884j</v>
      </c>
      <c r="AL70" s="71" t="str">
        <f t="shared" si="43"/>
        <v>10000-2336725069.30749j</v>
      </c>
      <c r="AM70" s="71" t="str">
        <f t="shared" si="44"/>
        <v>963.139120086736-725190538.753443j</v>
      </c>
      <c r="AN70" s="71" t="str">
        <f t="shared" si="45"/>
        <v>10963.1391200867-725190538.753443j</v>
      </c>
      <c r="AO70" s="71" t="str">
        <f t="shared" si="46"/>
        <v>31999.9999152227-1.42470237928192j</v>
      </c>
      <c r="AP70" s="71" t="str">
        <f t="shared" si="47"/>
        <v>0.242424242514842+8.13614652607342E-06j</v>
      </c>
      <c r="AQ70" s="71" t="str">
        <f t="shared" si="13"/>
        <v>1+0.000152159772763052j</v>
      </c>
      <c r="AR70" s="71" t="str">
        <f t="shared" si="14"/>
        <v>1+3.03712121283538E-07j</v>
      </c>
      <c r="AS70" s="71" t="str">
        <f t="shared" si="15"/>
        <v>4.76450288464308E-10j</v>
      </c>
      <c r="AT70" s="71" t="str">
        <f t="shared" si="48"/>
        <v>-1.44703727795649E-16+4.76450288464308E-10j</v>
      </c>
      <c r="AU70" s="149" t="str">
        <f t="shared" si="49"/>
        <v>318723.829785508-2098854852.7682j</v>
      </c>
      <c r="AV70" s="71" t="str">
        <f t="shared" si="16"/>
        <v>9638.55421667855-0.04267276541914j</v>
      </c>
      <c r="AW70" s="71"/>
      <c r="AX70" s="71" t="str">
        <f t="shared" si="17"/>
        <v>0.602409638542409-2.66704783869625E-06j</v>
      </c>
      <c r="AY70" s="71"/>
      <c r="AZ70" s="71" t="str">
        <f t="shared" si="50"/>
        <v>3.83451517395759-20988.5484384361j</v>
      </c>
      <c r="BA70" s="71" t="str">
        <f t="shared" si="51"/>
        <v>2.25397143717907-12643.703888555j</v>
      </c>
      <c r="BB70" s="71">
        <f t="shared" si="52"/>
        <v>82.037486463031115</v>
      </c>
      <c r="BC70" s="71">
        <f t="shared" si="53"/>
        <v>90.010214020374391</v>
      </c>
      <c r="BD70" s="71" t="str">
        <f t="shared" si="18"/>
        <v>12.4099517159411-95189.9792645154j</v>
      </c>
      <c r="BE70" s="71">
        <f t="shared" si="54"/>
        <v>99.571824718145962</v>
      </c>
      <c r="BF70" s="71">
        <f t="shared" si="55"/>
        <v>90.00746967126949</v>
      </c>
      <c r="BG70" s="71"/>
      <c r="BH70" s="71" t="str">
        <f t="shared" si="19"/>
        <v>-1.31154756701447-31176.431474994j</v>
      </c>
      <c r="BI70" s="71">
        <f t="shared" si="56"/>
        <v>89.876528075023685</v>
      </c>
      <c r="BJ70" s="71">
        <f t="shared" si="57"/>
        <v>89.997589649083594</v>
      </c>
      <c r="BK70" s="71"/>
      <c r="BL70" s="71">
        <f t="shared" si="58"/>
        <v>-88.876528075023685</v>
      </c>
      <c r="BM70" s="71">
        <f t="shared" si="59"/>
        <v>-89.997589649083594</v>
      </c>
      <c r="BN70" s="71"/>
      <c r="BO70" s="158"/>
      <c r="BP70" s="158" t="str">
        <f t="shared" si="20"/>
        <v>0.00001+4.46969332491466E-10j</v>
      </c>
      <c r="BQ70" s="158" t="str">
        <f t="shared" si="21"/>
        <v>7.23518622226906E-14+4.75499278875496E-10j</v>
      </c>
      <c r="BR70" s="158" t="str">
        <f t="shared" si="22"/>
        <v>-0.000357144525222718-0.0000118917275425021j</v>
      </c>
      <c r="BS70" s="158" t="str">
        <f t="shared" si="23"/>
        <v>0.0000412500000723519+9.22468611366962E-10j</v>
      </c>
      <c r="BT70" s="158" t="str">
        <f t="shared" si="60"/>
        <v>-1.47322007215318E-08-4.9086321660284E-10j</v>
      </c>
      <c r="BU70" s="158" t="str">
        <f t="shared" si="61"/>
        <v>-7.23518622226906E-14-4.75499278875496E-10j</v>
      </c>
      <c r="BV70" s="158" t="str">
        <f t="shared" si="62"/>
        <v>-1.4732273073394E-08-9.66362495478336E-10j</v>
      </c>
      <c r="BW70" s="158" t="str">
        <f t="shared" si="63"/>
        <v>0.999999999997709-1.51356132242946E-06j</v>
      </c>
      <c r="BX70" s="158" t="str">
        <f t="shared" si="64"/>
        <v>-0.00001-4.46969332491466E-10j</v>
      </c>
      <c r="BY70" s="158" t="str">
        <f t="shared" si="65"/>
        <v>675.875714458753-44.3047115055903j</v>
      </c>
      <c r="BZ70" s="71">
        <f t="shared" si="66"/>
        <v>56.615958521019387</v>
      </c>
      <c r="CA70" s="71">
        <f t="shared" si="67"/>
        <v>176.24953770781715</v>
      </c>
      <c r="CB70" s="158" t="str">
        <f t="shared" si="24"/>
        <v>5088.41343165144-333.798241424405j</v>
      </c>
      <c r="CC70" s="71" t="str">
        <f t="shared" si="25"/>
        <v>1666.52809275007-109.612306991557j</v>
      </c>
      <c r="CD70" s="71">
        <f t="shared" si="68"/>
        <v>64.455000133011964</v>
      </c>
      <c r="CE70" s="71">
        <f t="shared" si="69"/>
        <v>176.23691333652636</v>
      </c>
      <c r="CF70" s="71"/>
      <c r="CG70" s="71">
        <f t="shared" si="70"/>
        <v>-63.455000133011964</v>
      </c>
      <c r="CH70" s="71">
        <f t="shared" si="71"/>
        <v>-176.23691333652636</v>
      </c>
      <c r="CI70" s="71"/>
      <c r="CJ70" s="158"/>
      <c r="CK70" s="158"/>
      <c r="CL70" s="158"/>
      <c r="CM70" s="71"/>
      <c r="CN70" s="158">
        <v>138.03842646028801</v>
      </c>
      <c r="CO70" s="158">
        <v>53.153764689732903</v>
      </c>
      <c r="CP70" s="158">
        <v>98.451776797888797</v>
      </c>
      <c r="CQ70" s="64"/>
      <c r="CR70" s="69"/>
      <c r="CS70" s="69"/>
      <c r="CT70" s="69"/>
      <c r="CU70" s="64"/>
      <c r="CV70" s="69"/>
      <c r="CW70" s="69"/>
      <c r="CX70" s="69"/>
      <c r="CY70" s="64"/>
      <c r="CZ70" s="69"/>
      <c r="DA70" s="69"/>
      <c r="DB70" s="69"/>
      <c r="DC70" s="64"/>
      <c r="DD70" s="69"/>
      <c r="DE70" s="69"/>
      <c r="DF70" s="69"/>
      <c r="DG70" s="64"/>
      <c r="DH70" s="69"/>
      <c r="DI70" s="69"/>
      <c r="DJ70" s="69"/>
      <c r="DK70" s="64"/>
      <c r="DL70" s="69"/>
      <c r="DM70" s="69"/>
      <c r="DN70" s="69"/>
      <c r="DO70" s="70"/>
    </row>
    <row r="71" spans="1:119">
      <c r="A71" s="71">
        <v>7</v>
      </c>
      <c r="B71" s="71">
        <f t="shared" si="0"/>
        <v>1.62181009735893</v>
      </c>
      <c r="C71" s="71" t="str">
        <f t="shared" si="26"/>
        <v>10.1901333747611j</v>
      </c>
      <c r="D71" s="71">
        <f t="shared" si="1"/>
        <v>0.99999999995791566</v>
      </c>
      <c r="E71" s="71" t="str">
        <f t="shared" si="2"/>
        <v>-0.0000101901333747611j</v>
      </c>
      <c r="F71" s="71" t="str">
        <f t="shared" si="27"/>
        <v>0.999999999957916-0.0000101901333747611j</v>
      </c>
      <c r="G71" s="71">
        <f t="shared" si="28"/>
        <v>8.5427841606602495E-11</v>
      </c>
      <c r="H71" s="71">
        <f t="shared" si="29"/>
        <v>-5.838516350535754E-4</v>
      </c>
      <c r="I71" s="71"/>
      <c r="J71" s="71">
        <f t="shared" si="3"/>
        <v>42.477876106194692</v>
      </c>
      <c r="K71" s="71" t="str">
        <f t="shared" si="4"/>
        <v>1+0.00033673295736898j</v>
      </c>
      <c r="L71" s="71">
        <f t="shared" si="5"/>
        <v>0.99999998572799764</v>
      </c>
      <c r="M71" s="71" t="str">
        <f t="shared" si="6"/>
        <v>0.0000517821096146488j</v>
      </c>
      <c r="N71" s="71" t="str">
        <f t="shared" si="30"/>
        <v>0.999999985727998+0.0000517821096146488j</v>
      </c>
      <c r="O71" s="71" t="str">
        <f t="shared" si="31"/>
        <v>1.00000002902736+0.000284950850318052j</v>
      </c>
      <c r="P71" s="71" t="str">
        <f t="shared" si="32"/>
        <v>42.4778773392153+0.012104106916165j</v>
      </c>
      <c r="Q71" s="71"/>
      <c r="R71" s="71">
        <f t="shared" si="7"/>
        <v>46.725663716814154</v>
      </c>
      <c r="S71" s="71" t="str">
        <f t="shared" si="8"/>
        <v>1+4.58556001864249E-07j</v>
      </c>
      <c r="T71" s="71" t="str">
        <f t="shared" si="33"/>
        <v>0.999999985727998+0.0000517821096146488j</v>
      </c>
      <c r="U71" s="71" t="str">
        <f t="shared" si="34"/>
        <v>1.00000001161436-0.0000513235549466905j</v>
      </c>
      <c r="V71" s="71" t="str">
        <f t="shared" si="35"/>
        <v>46.7256642595028-0.00239812716919049j</v>
      </c>
      <c r="W71" s="71"/>
      <c r="X71" s="71" t="str">
        <f t="shared" si="9"/>
        <v>2.05326730269749+0.000564157177543027j</v>
      </c>
      <c r="Y71" s="71">
        <f t="shared" si="36"/>
        <v>6.2489101533641547</v>
      </c>
      <c r="Z71" s="71">
        <f t="shared" si="37"/>
        <v>-179.98425737145897</v>
      </c>
      <c r="AA71" s="71"/>
      <c r="AB71" s="71" t="str">
        <f t="shared" si="10"/>
        <v>7.52864662391715-0.000386396904189075j</v>
      </c>
      <c r="AC71" s="71">
        <f t="shared" si="38"/>
        <v>17.534338269608373</v>
      </c>
      <c r="AD71" s="71">
        <f t="shared" si="39"/>
        <v>179.99705937694867</v>
      </c>
      <c r="AE71" s="71"/>
      <c r="AF71" s="71" t="str">
        <f t="shared" si="40"/>
        <v>2.46576717630927-0.000582155762544468j</v>
      </c>
      <c r="AG71" s="71">
        <f t="shared" si="41"/>
        <v>7.8390415833186209</v>
      </c>
      <c r="AH71" s="71">
        <f t="shared" si="42"/>
        <v>179.98647274247392</v>
      </c>
      <c r="AI71" s="71"/>
      <c r="AJ71" s="71" t="str">
        <f t="shared" si="11"/>
        <v>99999.99977062-4.78936267515188j</v>
      </c>
      <c r="AK71" s="71" t="str">
        <f t="shared" si="12"/>
        <v>31999.9999999943-0.0135651055484795j</v>
      </c>
      <c r="AL71" s="71" t="str">
        <f t="shared" si="43"/>
        <v>10000-2180758720.71137j</v>
      </c>
      <c r="AM71" s="71" t="str">
        <f t="shared" si="44"/>
        <v>963.139120085492-676787189.189331j</v>
      </c>
      <c r="AN71" s="71" t="str">
        <f t="shared" si="45"/>
        <v>10963.1391200855-676787189.189331j</v>
      </c>
      <c r="AO71" s="71" t="str">
        <f t="shared" si="46"/>
        <v>31999.9999026627-1.52659610281636j</v>
      </c>
      <c r="AP71" s="71" t="str">
        <f t="shared" si="47"/>
        <v>0.242424242528265+8.71803807276939E-06j</v>
      </c>
      <c r="AQ71" s="71" t="str">
        <f t="shared" si="13"/>
        <v>1+0.000163042133996178j</v>
      </c>
      <c r="AR71" s="71" t="str">
        <f t="shared" si="14"/>
        <v>1+3.25433401189975E-07j</v>
      </c>
      <c r="AS71" s="71" t="str">
        <f t="shared" si="15"/>
        <v>5.10525682075531E-10j</v>
      </c>
      <c r="AT71" s="71" t="str">
        <f t="shared" si="48"/>
        <v>-1.66142109112672E-16+5.10525682075531E-10j</v>
      </c>
      <c r="AU71" s="149" t="str">
        <f t="shared" si="49"/>
        <v>318723.829785506-1958765318.10795j</v>
      </c>
      <c r="AV71" s="71" t="str">
        <f t="shared" si="16"/>
        <v>9638.55421665055-0.0457246919543513j</v>
      </c>
      <c r="AW71" s="71"/>
      <c r="AX71" s="71" t="str">
        <f t="shared" si="17"/>
        <v>0.602409638540659-2.85779324714696E-06j</v>
      </c>
      <c r="AY71" s="71"/>
      <c r="AZ71" s="71" t="str">
        <f t="shared" si="50"/>
        <v>3.83451517414731-19587.6530854508j</v>
      </c>
      <c r="BA71" s="71" t="str">
        <f t="shared" si="51"/>
        <v>2.25397143732169-11799.7910260245j</v>
      </c>
      <c r="BB71" s="71">
        <f t="shared" si="52"/>
        <v>81.437486479081983</v>
      </c>
      <c r="BC71" s="71">
        <f t="shared" si="53"/>
        <v>90.010944520004301</v>
      </c>
      <c r="BD71" s="71" t="str">
        <f t="shared" si="18"/>
        <v>12.4099517294637-88836.4577419348j</v>
      </c>
      <c r="BE71" s="71">
        <f t="shared" si="54"/>
        <v>98.971824748690381</v>
      </c>
      <c r="BF71" s="71">
        <f t="shared" si="55"/>
        <v>90.008003896952971</v>
      </c>
      <c r="BG71" s="71"/>
      <c r="BH71" s="71" t="str">
        <f t="shared" si="19"/>
        <v>-1.31154755613424-29095.5387114423j</v>
      </c>
      <c r="BI71" s="71">
        <f t="shared" si="56"/>
        <v>89.276528062400601</v>
      </c>
      <c r="BJ71" s="71">
        <f t="shared" si="57"/>
        <v>89.997417262478223</v>
      </c>
      <c r="BK71" s="71"/>
      <c r="BL71" s="71">
        <f t="shared" si="58"/>
        <v>-88.276528062400601</v>
      </c>
      <c r="BM71" s="71">
        <f t="shared" si="59"/>
        <v>-89.997417262478223</v>
      </c>
      <c r="BN71" s="71"/>
      <c r="BO71" s="158"/>
      <c r="BP71" s="158" t="str">
        <f t="shared" si="20"/>
        <v>0.00001+4.78936268613772E-10j</v>
      </c>
      <c r="BQ71" s="158" t="str">
        <f t="shared" si="21"/>
        <v>8.30710523480802E-14+5.09506655193973E-10j</v>
      </c>
      <c r="BR71" s="158" t="str">
        <f t="shared" si="22"/>
        <v>-0.000357144772354784-0.0000127422155972716j</v>
      </c>
      <c r="BS71" s="158" t="str">
        <f t="shared" si="23"/>
        <v>0.0000412500000830711+9.88442923807745E-10j</v>
      </c>
      <c r="BT71" s="158" t="str">
        <f t="shared" si="60"/>
        <v>-1.47322092943504E-08-5.25969411668972E-10j</v>
      </c>
      <c r="BU71" s="158" t="str">
        <f t="shared" si="61"/>
        <v>-8.30710523480802E-14-5.09506655193973E-10j</v>
      </c>
      <c r="BV71" s="158" t="str">
        <f t="shared" si="62"/>
        <v>-1.47322923654027E-08-1.03547606686295E-09j</v>
      </c>
      <c r="BW71" s="158" t="str">
        <f t="shared" si="63"/>
        <v>0.99999999999737-1.62181017664358E-06j</v>
      </c>
      <c r="BX71" s="158" t="str">
        <f t="shared" si="64"/>
        <v>-0.00001-4.78936268613772E-10j</v>
      </c>
      <c r="BY71" s="158" t="str">
        <f t="shared" si="65"/>
        <v>675.446396425884-47.4431162812371j</v>
      </c>
      <c r="BZ71" s="71">
        <f t="shared" si="66"/>
        <v>56.613191486104853</v>
      </c>
      <c r="CA71" s="71">
        <f t="shared" si="67"/>
        <v>175.98216349307955</v>
      </c>
      <c r="CB71" s="158" t="str">
        <f t="shared" si="24"/>
        <v>5085.17890021548-357.443447615369j</v>
      </c>
      <c r="CC71" s="71" t="str">
        <f t="shared" si="25"/>
        <v>1665.46593437978-117.376893880067j</v>
      </c>
      <c r="CD71" s="71">
        <f t="shared" si="68"/>
        <v>64.452233069423428</v>
      </c>
      <c r="CE71" s="71">
        <f t="shared" si="69"/>
        <v>175.96863623555348</v>
      </c>
      <c r="CF71" s="71"/>
      <c r="CG71" s="71">
        <f t="shared" si="70"/>
        <v>-63.452233069423428</v>
      </c>
      <c r="CH71" s="71">
        <f t="shared" si="71"/>
        <v>-175.96863623555348</v>
      </c>
      <c r="CI71" s="71"/>
      <c r="CJ71" s="158"/>
      <c r="CK71" s="158"/>
      <c r="CL71" s="158"/>
      <c r="CM71" s="71"/>
      <c r="CN71" s="158">
        <v>144.54397707459199</v>
      </c>
      <c r="CO71" s="158">
        <v>52.763680760379799</v>
      </c>
      <c r="CP71" s="158">
        <v>97.986989081778603</v>
      </c>
      <c r="CQ71" s="64"/>
      <c r="CR71" s="69"/>
      <c r="CS71" s="69"/>
      <c r="CT71" s="69"/>
      <c r="CU71" s="64"/>
      <c r="CV71" s="69"/>
      <c r="CW71" s="69"/>
      <c r="CX71" s="69"/>
      <c r="CY71" s="64"/>
      <c r="CZ71" s="69"/>
      <c r="DA71" s="69"/>
      <c r="DB71" s="69"/>
      <c r="DC71" s="64"/>
      <c r="DD71" s="69"/>
      <c r="DE71" s="69"/>
      <c r="DF71" s="69"/>
      <c r="DG71" s="64"/>
      <c r="DH71" s="69"/>
      <c r="DI71" s="69"/>
      <c r="DJ71" s="69"/>
      <c r="DK71" s="64"/>
      <c r="DL71" s="69"/>
      <c r="DM71" s="69"/>
      <c r="DN71" s="69"/>
      <c r="DO71" s="70"/>
    </row>
    <row r="72" spans="1:119">
      <c r="A72" s="71">
        <v>8</v>
      </c>
      <c r="B72" s="71">
        <f t="shared" si="0"/>
        <v>1.7378008287493756</v>
      </c>
      <c r="C72" s="71" t="str">
        <f t="shared" si="26"/>
        <v>10.9189246340026j</v>
      </c>
      <c r="D72" s="71">
        <f t="shared" si="1"/>
        <v>0.99999999995168076</v>
      </c>
      <c r="E72" s="71" t="str">
        <f t="shared" si="2"/>
        <v>-0.0000109189246340026j</v>
      </c>
      <c r="F72" s="71" t="str">
        <f t="shared" si="27"/>
        <v>0.999999999951681-0.0000109189246340026j</v>
      </c>
      <c r="G72" s="71">
        <f t="shared" si="28"/>
        <v>9.808367527751414E-11</v>
      </c>
      <c r="H72" s="71">
        <f t="shared" si="29"/>
        <v>-6.256082983551425E-4</v>
      </c>
      <c r="I72" s="71"/>
      <c r="J72" s="71">
        <f t="shared" si="3"/>
        <v>42.477876106194692</v>
      </c>
      <c r="K72" s="71" t="str">
        <f t="shared" si="4"/>
        <v>1+0.000360815864530616j</v>
      </c>
      <c r="L72" s="71">
        <f t="shared" si="5"/>
        <v>0.99999998361354892</v>
      </c>
      <c r="M72" s="71" t="str">
        <f t="shared" si="6"/>
        <v>0.0000554855301180263j</v>
      </c>
      <c r="N72" s="71" t="str">
        <f t="shared" si="30"/>
        <v>0.999999983613549+0.0000554855301180263j</v>
      </c>
      <c r="O72" s="71" t="str">
        <f t="shared" si="31"/>
        <v>1.00000003332787+0.000305330337566656j</v>
      </c>
      <c r="P72" s="71" t="str">
        <f t="shared" si="32"/>
        <v>42.4778775218918+0.012969784250619j</v>
      </c>
      <c r="Q72" s="71"/>
      <c r="R72" s="71">
        <f t="shared" si="7"/>
        <v>46.725663716814154</v>
      </c>
      <c r="S72" s="71" t="str">
        <f t="shared" si="8"/>
        <v>1+4.91351608530117E-07j</v>
      </c>
      <c r="T72" s="71" t="str">
        <f t="shared" si="33"/>
        <v>0.999999983613549+0.0000554855301180263j</v>
      </c>
      <c r="U72" s="71" t="str">
        <f t="shared" si="34"/>
        <v>1.00000001333507-0.000054994180150559j</v>
      </c>
      <c r="V72" s="71" t="str">
        <f t="shared" si="35"/>
        <v>46.7256643399041-0.00256963956809692j</v>
      </c>
      <c r="W72" s="71"/>
      <c r="X72" s="71" t="str">
        <f t="shared" si="9"/>
        <v>2.05326731239809+0.000604505307661053j</v>
      </c>
      <c r="Y72" s="71">
        <f t="shared" si="36"/>
        <v>6.2489102429745902</v>
      </c>
      <c r="Z72" s="71">
        <f t="shared" si="37"/>
        <v>-179.98313146972515</v>
      </c>
      <c r="AA72" s="71"/>
      <c r="AB72" s="71" t="str">
        <f t="shared" si="10"/>
        <v>7.52864663687176-0.000414031743916885j</v>
      </c>
      <c r="AC72" s="71">
        <f t="shared" si="38"/>
        <v>17.534338286249106</v>
      </c>
      <c r="AD72" s="71">
        <f t="shared" si="39"/>
        <v>179.99684906562479</v>
      </c>
      <c r="AE72" s="71"/>
      <c r="AF72" s="71" t="str">
        <f t="shared" si="40"/>
        <v>2.46576715678182-0.000623791133489682j</v>
      </c>
      <c r="AG72" s="71">
        <f t="shared" si="41"/>
        <v>7.8390415503963959</v>
      </c>
      <c r="AH72" s="71">
        <f t="shared" si="42"/>
        <v>179.98550528244897</v>
      </c>
      <c r="AI72" s="71"/>
      <c r="AJ72" s="71" t="str">
        <f t="shared" si="11"/>
        <v>99999.9997366366-5.13189456446569j</v>
      </c>
      <c r="AK72" s="71" t="str">
        <f t="shared" si="12"/>
        <v>31999.9999999934-0.0145352724727813j</v>
      </c>
      <c r="AL72" s="71" t="str">
        <f t="shared" si="43"/>
        <v>10000-2035202455.10442j</v>
      </c>
      <c r="AM72" s="71" t="str">
        <f t="shared" si="44"/>
        <v>963.139120084065-631614555.03567j</v>
      </c>
      <c r="AN72" s="71" t="str">
        <f t="shared" si="45"/>
        <v>10963.1391200841-631614555.03567j</v>
      </c>
      <c r="AO72" s="71" t="str">
        <f t="shared" si="46"/>
        <v>31999.9998882418-1.63577719448133j</v>
      </c>
      <c r="AP72" s="71" t="str">
        <f t="shared" si="47"/>
        <v>0.242424242543675+0.0000093415460985718j</v>
      </c>
      <c r="AQ72" s="71" t="str">
        <f t="shared" si="13"/>
        <v>1+0.000174702794144042j</v>
      </c>
      <c r="AR72" s="71" t="str">
        <f t="shared" si="14"/>
        <v>1+3.48708171944195E-07j</v>
      </c>
      <c r="AS72" s="71" t="str">
        <f t="shared" si="15"/>
        <v>5.4703812416353E-10j</v>
      </c>
      <c r="AT72" s="71" t="str">
        <f t="shared" si="48"/>
        <v>-1.90756664260846E-16+5.4703812416353E-10j</v>
      </c>
      <c r="AU72" s="149" t="str">
        <f t="shared" si="49"/>
        <v>318723.829785501-1828026157.39056j</v>
      </c>
      <c r="AV72" s="71" t="str">
        <f t="shared" si="16"/>
        <v>9638.55421661842-0.0489948901549669j</v>
      </c>
      <c r="AW72" s="71"/>
      <c r="AX72" s="71" t="str">
        <f t="shared" si="17"/>
        <v>0.602409638538651-3.06218063468543E-06j</v>
      </c>
      <c r="AY72" s="71"/>
      <c r="AZ72" s="71" t="str">
        <f t="shared" si="50"/>
        <v>3.83451517436512-18280.2614714377j</v>
      </c>
      <c r="BA72" s="71" t="str">
        <f t="shared" si="51"/>
        <v>2.25397143748544-11012.2057171428j</v>
      </c>
      <c r="BB72" s="71">
        <f t="shared" si="52"/>
        <v>80.837486497510866</v>
      </c>
      <c r="BC72" s="71">
        <f t="shared" si="53"/>
        <v>90.011727264457704</v>
      </c>
      <c r="BD72" s="71" t="str">
        <f t="shared" si="18"/>
        <v>12.4099517449896-82907.0064701229j</v>
      </c>
      <c r="BE72" s="71">
        <f t="shared" si="54"/>
        <v>98.371824783759962</v>
      </c>
      <c r="BF72" s="71">
        <f t="shared" si="55"/>
        <v>90.008576330082491</v>
      </c>
      <c r="BG72" s="71"/>
      <c r="BH72" s="71" t="str">
        <f t="shared" si="19"/>
        <v>-1.31154754364217-27153.5365870631j</v>
      </c>
      <c r="BI72" s="71">
        <f t="shared" si="56"/>
        <v>88.676528047907254</v>
      </c>
      <c r="BJ72" s="71">
        <f t="shared" si="57"/>
        <v>89.997232546906673</v>
      </c>
      <c r="BK72" s="71"/>
      <c r="BL72" s="71">
        <f t="shared" si="58"/>
        <v>-87.676528047907254</v>
      </c>
      <c r="BM72" s="71">
        <f t="shared" si="59"/>
        <v>-89.997232546906673</v>
      </c>
      <c r="BN72" s="71"/>
      <c r="BO72" s="158"/>
      <c r="BP72" s="158" t="str">
        <f t="shared" si="20"/>
        <v>0.00001+5.13189457798122E-10j</v>
      </c>
      <c r="BQ72" s="158" t="str">
        <f t="shared" si="21"/>
        <v>9.53783292193749E-14+5.45946215037269E-10j</v>
      </c>
      <c r="BR72" s="158" t="str">
        <f t="shared" si="22"/>
        <v>-0.00035714505610036-0.0000136535299582779j</v>
      </c>
      <c r="BS72" s="158" t="str">
        <f t="shared" si="23"/>
        <v>0.0000412500000953783+1.05913567283539E-09j</v>
      </c>
      <c r="BT72" s="158" t="str">
        <f t="shared" si="60"/>
        <v>-1.47322191372631E-08-5.63586377150507E-10j</v>
      </c>
      <c r="BU72" s="158" t="str">
        <f t="shared" si="61"/>
        <v>-9.53783292193749E-14-5.45946215037269E-10j</v>
      </c>
      <c r="BV72" s="158" t="str">
        <f t="shared" si="62"/>
        <v>-1.47323145155923E-08-1.10953259218778E-09j</v>
      </c>
      <c r="BW72" s="158" t="str">
        <f t="shared" si="63"/>
        <v>0.99999999999698-1.73780091370374E-06j</v>
      </c>
      <c r="BX72" s="158" t="str">
        <f t="shared" si="64"/>
        <v>-0.00001-5.13189457798122E-10j</v>
      </c>
      <c r="BY72" s="158" t="str">
        <f t="shared" si="65"/>
        <v>674.954147311543-50.799065715963j</v>
      </c>
      <c r="BZ72" s="71">
        <f t="shared" si="66"/>
        <v>56.610016677551855</v>
      </c>
      <c r="CA72" s="71">
        <f t="shared" si="67"/>
        <v>175.6958631615841</v>
      </c>
      <c r="CB72" s="158" t="str">
        <f t="shared" si="24"/>
        <v>5081.47023877393-382.727667701388j</v>
      </c>
      <c r="CC72" s="71" t="str">
        <f t="shared" si="25"/>
        <v>1664.2480807677-125.679698250228j</v>
      </c>
      <c r="CD72" s="71">
        <f t="shared" si="68"/>
        <v>64.449058227948257</v>
      </c>
      <c r="CE72" s="71">
        <f t="shared" si="69"/>
        <v>175.68136844403304</v>
      </c>
      <c r="CF72" s="71"/>
      <c r="CG72" s="71">
        <f t="shared" si="70"/>
        <v>-63.449058227948257</v>
      </c>
      <c r="CH72" s="71">
        <f t="shared" si="71"/>
        <v>-175.68136844403304</v>
      </c>
      <c r="CI72" s="71"/>
      <c r="CJ72" s="158"/>
      <c r="CK72" s="158"/>
      <c r="CL72" s="158"/>
      <c r="CM72" s="71"/>
      <c r="CN72" s="158">
        <v>151.35612484361999</v>
      </c>
      <c r="CO72" s="158">
        <v>52.372673938479899</v>
      </c>
      <c r="CP72" s="158">
        <v>97.537911183620906</v>
      </c>
      <c r="CQ72" s="64"/>
      <c r="CR72" s="69"/>
      <c r="CS72" s="69"/>
      <c r="CT72" s="69"/>
      <c r="CU72" s="64"/>
      <c r="CV72" s="69"/>
      <c r="CW72" s="69"/>
      <c r="CX72" s="69"/>
      <c r="CY72" s="64"/>
      <c r="CZ72" s="69"/>
      <c r="DA72" s="69"/>
      <c r="DB72" s="69"/>
      <c r="DC72" s="64"/>
      <c r="DD72" s="69"/>
      <c r="DE72" s="69"/>
      <c r="DF72" s="69"/>
      <c r="DG72" s="64"/>
      <c r="DH72" s="69"/>
      <c r="DI72" s="69"/>
      <c r="DJ72" s="69"/>
      <c r="DK72" s="64"/>
      <c r="DL72" s="69"/>
      <c r="DM72" s="69"/>
      <c r="DN72" s="69"/>
      <c r="DO72" s="70"/>
    </row>
    <row r="73" spans="1:119">
      <c r="A73" s="71">
        <v>9</v>
      </c>
      <c r="B73" s="71">
        <f t="shared" si="0"/>
        <v>1.8620871366628675</v>
      </c>
      <c r="C73" s="71" t="str">
        <f t="shared" si="26"/>
        <v>11.6998385377682j</v>
      </c>
      <c r="D73" s="71">
        <f t="shared" si="1"/>
        <v>0.99999999994452216</v>
      </c>
      <c r="E73" s="71" t="str">
        <f t="shared" si="2"/>
        <v>-0.0000116998385377682j</v>
      </c>
      <c r="F73" s="71" t="str">
        <f t="shared" si="27"/>
        <v>0.999999999944522-0.0000116998385377682j</v>
      </c>
      <c r="G73" s="71">
        <f t="shared" si="28"/>
        <v>1.1261416154336282E-10</v>
      </c>
      <c r="H73" s="71">
        <f t="shared" si="29"/>
        <v>-6.703513692052326E-4</v>
      </c>
      <c r="I73" s="71"/>
      <c r="J73" s="71">
        <f t="shared" si="3"/>
        <v>42.477876106194692</v>
      </c>
      <c r="K73" s="71" t="str">
        <f t="shared" si="4"/>
        <v>1+0.00038662116448055j</v>
      </c>
      <c r="L73" s="71">
        <f t="shared" si="5"/>
        <v>0.99999998118583677</v>
      </c>
      <c r="M73" s="71" t="str">
        <f t="shared" si="6"/>
        <v>0.0000594538166828076j</v>
      </c>
      <c r="N73" s="71" t="str">
        <f t="shared" si="30"/>
        <v>0.999999981185837+0.0000594538166828076j</v>
      </c>
      <c r="O73" s="71" t="str">
        <f t="shared" si="31"/>
        <v>1.00000003826551+0.000327167351678092j</v>
      </c>
      <c r="P73" s="71" t="str">
        <f t="shared" si="32"/>
        <v>42.4778777316323+0.0138973742305738j</v>
      </c>
      <c r="Q73" s="71"/>
      <c r="R73" s="71">
        <f t="shared" si="7"/>
        <v>46.725663716814154</v>
      </c>
      <c r="S73" s="71" t="str">
        <f t="shared" si="8"/>
        <v>1+5.26492734199569E-07j</v>
      </c>
      <c r="T73" s="71" t="str">
        <f t="shared" si="33"/>
        <v>0.999999981185837+0.0000594538166828076j</v>
      </c>
      <c r="U73" s="71" t="str">
        <f t="shared" si="34"/>
        <v>1.00000001531071-0.0000589273259675564j</v>
      </c>
      <c r="V73" s="71" t="str">
        <f t="shared" si="35"/>
        <v>46.7256644322172-0.00275341841689113j</v>
      </c>
      <c r="W73" s="71"/>
      <c r="X73" s="71" t="str">
        <f t="shared" si="9"/>
        <v>2.05326732353584+0.000647739108182073j</v>
      </c>
      <c r="Y73" s="71">
        <f t="shared" si="36"/>
        <v>6.2489103458610176</v>
      </c>
      <c r="Z73" s="71">
        <f t="shared" si="37"/>
        <v>-179.98192504430969</v>
      </c>
      <c r="AA73" s="71"/>
      <c r="AB73" s="71" t="str">
        <f t="shared" si="10"/>
        <v>7.52864665174566-0.000443643008549479j</v>
      </c>
      <c r="AC73" s="71">
        <f t="shared" si="38"/>
        <v>17.534338305355245</v>
      </c>
      <c r="AD73" s="71">
        <f t="shared" si="39"/>
        <v>179.99662371297967</v>
      </c>
      <c r="AE73" s="71"/>
      <c r="AF73" s="71" t="str">
        <f t="shared" si="40"/>
        <v>2.46576713436134-0.00066840423614857j</v>
      </c>
      <c r="AG73" s="71">
        <f t="shared" si="41"/>
        <v>7.8390415125967392</v>
      </c>
      <c r="AH73" s="71">
        <f t="shared" si="42"/>
        <v>179.98446863036324</v>
      </c>
      <c r="AI73" s="71"/>
      <c r="AJ73" s="71" t="str">
        <f t="shared" si="11"/>
        <v>99999.9996976183-5.49892409612331j</v>
      </c>
      <c r="AK73" s="71" t="str">
        <f t="shared" si="12"/>
        <v>31999.9999999924-0.0155748250614733j</v>
      </c>
      <c r="AL73" s="71" t="str">
        <f t="shared" si="43"/>
        <v>10000-1899361444.2188j</v>
      </c>
      <c r="AM73" s="71" t="str">
        <f t="shared" si="44"/>
        <v>963.13912008243-589456999.93347j</v>
      </c>
      <c r="AN73" s="71" t="str">
        <f t="shared" si="45"/>
        <v>10963.1391200824-589456999.93347j</v>
      </c>
      <c r="AO73" s="71" t="str">
        <f t="shared" si="46"/>
        <v>31999.9998716844-1.75276684174j</v>
      </c>
      <c r="AP73" s="71" t="str">
        <f t="shared" si="47"/>
        <v>0.242424242561368+0.0000100096469851442j</v>
      </c>
      <c r="AQ73" s="71" t="str">
        <f t="shared" si="13"/>
        <v>1+0.000187197416604291j</v>
      </c>
      <c r="AR73" s="71" t="str">
        <f t="shared" si="14"/>
        <v>1+3.73647538132318E-07j</v>
      </c>
      <c r="AS73" s="71" t="str">
        <f t="shared" si="15"/>
        <v>5.86161910742187E-10j</v>
      </c>
      <c r="AT73" s="71" t="str">
        <f t="shared" si="48"/>
        <v>-2.19017954895754E-16+5.86161910742187E-10j</v>
      </c>
      <c r="AU73" s="149" t="str">
        <f t="shared" si="49"/>
        <v>318723.829785494-1706013273.36951j</v>
      </c>
      <c r="AV73" s="71" t="str">
        <f t="shared" si="16"/>
        <v>9638.55421658152-0.0524989706588418j</v>
      </c>
      <c r="AW73" s="71"/>
      <c r="AX73" s="71" t="str">
        <f t="shared" si="17"/>
        <v>0.602409638536345-3.28118566617761E-06j</v>
      </c>
      <c r="AY73" s="71"/>
      <c r="AZ73" s="71" t="str">
        <f t="shared" si="50"/>
        <v>3.83451517461518-17060.1326238987j</v>
      </c>
      <c r="BA73" s="71" t="str">
        <f t="shared" si="51"/>
        <v>2.25397143767343-10277.1883399267j</v>
      </c>
      <c r="BB73" s="71">
        <f t="shared" si="52"/>
        <v>80.237486518670039</v>
      </c>
      <c r="BC73" s="71">
        <f t="shared" si="53"/>
        <v>90.012565990247481</v>
      </c>
      <c r="BD73" s="71" t="str">
        <f t="shared" si="18"/>
        <v>12.4099517628157-77373.3205847074j</v>
      </c>
      <c r="BE73" s="71">
        <f t="shared" si="54"/>
        <v>97.771824824025302</v>
      </c>
      <c r="BF73" s="71">
        <f t="shared" si="55"/>
        <v>90.00918970322715</v>
      </c>
      <c r="BG73" s="71"/>
      <c r="BH73" s="71" t="str">
        <f t="shared" si="19"/>
        <v>-1.31154752929937-25341.1547487969j</v>
      </c>
      <c r="BI73" s="71">
        <f t="shared" si="56"/>
        <v>88.07652803126679</v>
      </c>
      <c r="BJ73" s="71">
        <f t="shared" si="57"/>
        <v>89.997034620610719</v>
      </c>
      <c r="BK73" s="71"/>
      <c r="BL73" s="71">
        <f t="shared" si="58"/>
        <v>-87.07652803126679</v>
      </c>
      <c r="BM73" s="71">
        <f t="shared" si="59"/>
        <v>-89.997034620610719</v>
      </c>
      <c r="BN73" s="71"/>
      <c r="BO73" s="158"/>
      <c r="BP73" s="158" t="str">
        <f t="shared" si="20"/>
        <v>0.00001+5.49892411275105E-10j</v>
      </c>
      <c r="BQ73" s="158" t="str">
        <f t="shared" si="21"/>
        <v>1.09508973610368E-13+5.84991906388613E-10j</v>
      </c>
      <c r="BR73" s="158" t="str">
        <f t="shared" si="22"/>
        <v>-0.000357145381883868-0.0000146300208787135j</v>
      </c>
      <c r="BS73" s="158" t="str">
        <f t="shared" si="23"/>
        <v>0.000041250000109509+1.13488431766372E-09j</v>
      </c>
      <c r="BT73" s="158" t="str">
        <f t="shared" si="60"/>
        <v>-1.47322304384389E-08-6.03893681542077E-10j</v>
      </c>
      <c r="BU73" s="158" t="str">
        <f t="shared" si="61"/>
        <v>-1.09508973610368E-13-5.84991906388613E-10j</v>
      </c>
      <c r="BV73" s="158" t="str">
        <f t="shared" si="62"/>
        <v>-1.47323399474125E-08-1.18888558793069E-09j</v>
      </c>
      <c r="BW73" s="158" t="str">
        <f t="shared" si="63"/>
        <v>0.999999999996533-1.86208722769226E-06j</v>
      </c>
      <c r="BX73" s="158" t="str">
        <f t="shared" si="64"/>
        <v>-0.00001-5.49892411275105E-10j</v>
      </c>
      <c r="BY73" s="158" t="str">
        <f t="shared" si="65"/>
        <v>674.38985617556-54.386547688611j</v>
      </c>
      <c r="BZ73" s="71">
        <f t="shared" si="66"/>
        <v>56.60637436945467</v>
      </c>
      <c r="CA73" s="71">
        <f t="shared" si="67"/>
        <v>175.38932797790045</v>
      </c>
      <c r="CB73" s="158" t="str">
        <f t="shared" si="24"/>
        <v>5077.21880445573-409.756288500596j</v>
      </c>
      <c r="CC73" s="71" t="str">
        <f t="shared" si="25"/>
        <v>1662.85199090551-134.555326878636j</v>
      </c>
      <c r="CD73" s="71">
        <f t="shared" si="68"/>
        <v>64.445415882051464</v>
      </c>
      <c r="CE73" s="71">
        <f t="shared" si="69"/>
        <v>175.37379660826372</v>
      </c>
      <c r="CF73" s="71"/>
      <c r="CG73" s="71">
        <f t="shared" si="70"/>
        <v>-63.445415882051464</v>
      </c>
      <c r="CH73" s="71">
        <f t="shared" si="71"/>
        <v>-175.37379660826372</v>
      </c>
      <c r="CI73" s="71"/>
      <c r="CJ73" s="158"/>
      <c r="CK73" s="158"/>
      <c r="CL73" s="158"/>
      <c r="CM73" s="71"/>
      <c r="CN73" s="158">
        <v>158.48931924611099</v>
      </c>
      <c r="CO73" s="158">
        <v>51.9808150013438</v>
      </c>
      <c r="CP73" s="158">
        <v>97.103749089193698</v>
      </c>
      <c r="CQ73" s="64"/>
      <c r="CR73" s="69"/>
      <c r="CS73" s="69"/>
      <c r="CT73" s="69"/>
      <c r="CU73" s="64"/>
      <c r="CV73" s="69"/>
      <c r="CW73" s="69"/>
      <c r="CX73" s="69"/>
      <c r="CY73" s="64"/>
      <c r="CZ73" s="69"/>
      <c r="DA73" s="69"/>
      <c r="DB73" s="69"/>
      <c r="DC73" s="64"/>
      <c r="DD73" s="69"/>
      <c r="DE73" s="69"/>
      <c r="DF73" s="69"/>
      <c r="DG73" s="64"/>
      <c r="DH73" s="69"/>
      <c r="DI73" s="69"/>
      <c r="DJ73" s="69"/>
      <c r="DK73" s="64"/>
      <c r="DL73" s="69"/>
      <c r="DM73" s="69"/>
      <c r="DN73" s="69"/>
      <c r="DO73" s="70"/>
    </row>
    <row r="74" spans="1:119">
      <c r="A74" s="71">
        <v>10</v>
      </c>
      <c r="B74" s="71">
        <f t="shared" si="0"/>
        <v>1.9952623149688797</v>
      </c>
      <c r="C74" s="71" t="str">
        <f t="shared" si="26"/>
        <v>12.5366028613816j</v>
      </c>
      <c r="D74" s="71">
        <f t="shared" si="1"/>
        <v>0.99999999993630284</v>
      </c>
      <c r="E74" s="71" t="str">
        <f t="shared" si="2"/>
        <v>-0.0000125366028613816j</v>
      </c>
      <c r="F74" s="71" t="str">
        <f t="shared" si="27"/>
        <v>0.999999999936303-0.0000125366028613816j</v>
      </c>
      <c r="G74" s="71">
        <f t="shared" si="28"/>
        <v>1.2930088402436854E-10</v>
      </c>
      <c r="H74" s="71">
        <f t="shared" si="29"/>
        <v>-7.1829443339691988E-4</v>
      </c>
      <c r="I74" s="71"/>
      <c r="J74" s="71">
        <f t="shared" si="3"/>
        <v>42.477876106194692</v>
      </c>
      <c r="K74" s="71" t="str">
        <f t="shared" si="4"/>
        <v>1+0.000414272041554355j</v>
      </c>
      <c r="L74" s="71">
        <f t="shared" si="5"/>
        <v>0.99999997839845034</v>
      </c>
      <c r="M74" s="71" t="str">
        <f t="shared" si="6"/>
        <v>0.0000637059123456862j</v>
      </c>
      <c r="N74" s="71" t="str">
        <f t="shared" si="30"/>
        <v>0.99999997839845+0.0000637059123456862j</v>
      </c>
      <c r="O74" s="71" t="str">
        <f t="shared" si="31"/>
        <v>1.00000004393469+0.000350566133982541j</v>
      </c>
      <c r="P74" s="71" t="str">
        <f t="shared" si="32"/>
        <v>42.477877972447+0.014891304806338j</v>
      </c>
      <c r="Q74" s="71"/>
      <c r="R74" s="71">
        <f t="shared" si="7"/>
        <v>46.725663716814154</v>
      </c>
      <c r="S74" s="71" t="str">
        <f t="shared" si="8"/>
        <v>1+5.64147128762172E-07j</v>
      </c>
      <c r="T74" s="71" t="str">
        <f t="shared" si="33"/>
        <v>0.99999997839845+0.0000637059123456862j</v>
      </c>
      <c r="U74" s="71" t="str">
        <f t="shared" si="34"/>
        <v>1.00000001757905-0.0000631417677007733j</v>
      </c>
      <c r="V74" s="71" t="str">
        <f t="shared" si="35"/>
        <v>46.7256645382069-0.00295034100407153j</v>
      </c>
      <c r="W74" s="71"/>
      <c r="X74" s="71" t="str">
        <f t="shared" si="9"/>
        <v>2.05326733632372+0.000694064960287456j</v>
      </c>
      <c r="Y74" s="71">
        <f t="shared" si="36"/>
        <v>6.2489104639905761</v>
      </c>
      <c r="Z74" s="71">
        <f t="shared" si="37"/>
        <v>-179.98063233622128</v>
      </c>
      <c r="AA74" s="71"/>
      <c r="AB74" s="71" t="str">
        <f t="shared" si="10"/>
        <v>7.52864666882319-0.000475372050707446j</v>
      </c>
      <c r="AC74" s="71">
        <f t="shared" si="38"/>
        <v>17.534338327292037</v>
      </c>
      <c r="AD74" s="71">
        <f t="shared" si="39"/>
        <v>179.99638224326816</v>
      </c>
      <c r="AE74" s="71"/>
      <c r="AF74" s="71" t="str">
        <f t="shared" si="40"/>
        <v>2.46576710861917-0.000716208035573559j</v>
      </c>
      <c r="AG74" s="71">
        <f t="shared" si="41"/>
        <v>7.8390414691968751</v>
      </c>
      <c r="AH74" s="71">
        <f t="shared" si="42"/>
        <v>179.98335783765049</v>
      </c>
      <c r="AI74" s="71"/>
      <c r="AJ74" s="71" t="str">
        <f t="shared" si="11"/>
        <v>99999.9996528194-5.89220332439276j</v>
      </c>
      <c r="AK74" s="71" t="str">
        <f t="shared" si="12"/>
        <v>31999.9999999913-0.0166887257290666j</v>
      </c>
      <c r="AL74" s="71" t="str">
        <f t="shared" si="43"/>
        <v>10000-1772587236.58518j</v>
      </c>
      <c r="AM74" s="71" t="str">
        <f t="shared" si="44"/>
        <v>963.139120080544-550113280.323285j</v>
      </c>
      <c r="AN74" s="71" t="str">
        <f t="shared" si="45"/>
        <v>10963.1391200805-550113280.323285j</v>
      </c>
      <c r="AO74" s="71" t="str">
        <f t="shared" si="46"/>
        <v>31999.9998526741-1.87812350701105j</v>
      </c>
      <c r="AP74" s="71" t="str">
        <f t="shared" si="47"/>
        <v>0.242424242581684+0.0000107255299828973j</v>
      </c>
      <c r="AQ74" s="71" t="str">
        <f t="shared" si="13"/>
        <v>1+0.000200585645782106j</v>
      </c>
      <c r="AR74" s="71" t="str">
        <f t="shared" si="14"/>
        <v>1+4.00370550463285E-07j</v>
      </c>
      <c r="AS74" s="71" t="str">
        <f t="shared" si="15"/>
        <v>6.28083803355218E-10j</v>
      </c>
      <c r="AT74" s="71" t="str">
        <f t="shared" si="48"/>
        <v>-2.51466258086402E-16+6.28083803355218E-10j</v>
      </c>
      <c r="AU74" s="149" t="str">
        <f t="shared" si="49"/>
        <v>318723.829785488-1592144224.60531j</v>
      </c>
      <c r="AV74" s="71" t="str">
        <f t="shared" si="16"/>
        <v>9638.55421653916-0.0562536605658045j</v>
      </c>
      <c r="AW74" s="71"/>
      <c r="AX74" s="71" t="str">
        <f t="shared" si="17"/>
        <v>0.602409638533697-3.51585378536278E-06j</v>
      </c>
      <c r="AY74" s="71"/>
      <c r="AZ74" s="71" t="str">
        <f t="shared" si="50"/>
        <v>3.83451517490231-15921.4421284041j</v>
      </c>
      <c r="BA74" s="71" t="str">
        <f t="shared" si="51"/>
        <v>2.25397143788929-9591.23021098868j</v>
      </c>
      <c r="BB74" s="71">
        <f t="shared" si="52"/>
        <v>79.63748654296397</v>
      </c>
      <c r="BC74" s="71">
        <f t="shared" si="53"/>
        <v>90.013464701119233</v>
      </c>
      <c r="BD74" s="71" t="str">
        <f t="shared" si="18"/>
        <v>12.4099517832829-72208.9844493513j</v>
      </c>
      <c r="BE74" s="71">
        <f t="shared" si="54"/>
        <v>97.171824870256017</v>
      </c>
      <c r="BF74" s="71">
        <f t="shared" si="55"/>
        <v>90.009846944387377</v>
      </c>
      <c r="BG74" s="71"/>
      <c r="BH74" s="71" t="str">
        <f t="shared" si="19"/>
        <v>-1.31154751283152-23649.7415997628j</v>
      </c>
      <c r="BI74" s="71">
        <f t="shared" si="56"/>
        <v>87.476528012160841</v>
      </c>
      <c r="BJ74" s="71">
        <f t="shared" si="57"/>
        <v>89.996822538769734</v>
      </c>
      <c r="BK74" s="71"/>
      <c r="BL74" s="71">
        <f t="shared" si="58"/>
        <v>-86.476528012160841</v>
      </c>
      <c r="BM74" s="71">
        <f t="shared" si="59"/>
        <v>-89.996822538769734</v>
      </c>
      <c r="BN74" s="71"/>
      <c r="BO74" s="158"/>
      <c r="BP74" s="158" t="str">
        <f t="shared" si="20"/>
        <v>0.00001+5.89220334484935E-10j</v>
      </c>
      <c r="BQ74" s="158" t="str">
        <f t="shared" si="21"/>
        <v>1.25733123984379E-13+6.2683011784882E-10j</v>
      </c>
      <c r="BR74" s="158" t="str">
        <f t="shared" si="22"/>
        <v>-0.00035714575593338-0.0000156763497384034j</v>
      </c>
      <c r="BS74" s="158" t="str">
        <f t="shared" si="23"/>
        <v>0.0000412500001257331+1.21605045233376E-09j</v>
      </c>
      <c r="BT74" s="158" t="str">
        <f t="shared" si="60"/>
        <v>-1.47322434139248E-08-6.47083735938228E-10j</v>
      </c>
      <c r="BU74" s="158" t="str">
        <f t="shared" si="61"/>
        <v>-1.25733123984379E-13-6.2683011784882E-10j</v>
      </c>
      <c r="BV74" s="158" t="str">
        <f t="shared" si="62"/>
        <v>-1.47323691470488E-08-1.27391385378705E-09j</v>
      </c>
      <c r="BW74" s="158" t="str">
        <f t="shared" si="63"/>
        <v>0.999999999996019-1.99526241250762E-06j</v>
      </c>
      <c r="BX74" s="158" t="str">
        <f t="shared" si="64"/>
        <v>-0.00001-5.89220334484935E-10j</v>
      </c>
      <c r="BY74" s="158" t="str">
        <f t="shared" si="65"/>
        <v>673.743128900863-58.2201972764241j</v>
      </c>
      <c r="BZ74" s="71">
        <f t="shared" si="66"/>
        <v>56.602196203868317</v>
      </c>
      <c r="CA74" s="71">
        <f t="shared" si="67"/>
        <v>175.06116578851194</v>
      </c>
      <c r="CB74" s="158" t="str">
        <f t="shared" si="24"/>
        <v>5072.34628678742-438.639572936215j</v>
      </c>
      <c r="CC74" s="71" t="str">
        <f t="shared" si="25"/>
        <v>1661.25194912879-144.039987744357j</v>
      </c>
      <c r="CD74" s="71">
        <f t="shared" si="68"/>
        <v>64.441237673065189</v>
      </c>
      <c r="CE74" s="71">
        <f t="shared" si="69"/>
        <v>175.04452362616246</v>
      </c>
      <c r="CF74" s="71"/>
      <c r="CG74" s="71">
        <f t="shared" si="70"/>
        <v>-63.441237673065189</v>
      </c>
      <c r="CH74" s="71">
        <f t="shared" si="71"/>
        <v>-175.04452362616246</v>
      </c>
      <c r="CI74" s="71"/>
      <c r="CJ74" s="158"/>
      <c r="CK74" s="158"/>
      <c r="CL74" s="158"/>
      <c r="CM74" s="71"/>
      <c r="CN74" s="158">
        <v>165.95869074375599</v>
      </c>
      <c r="CO74" s="158">
        <v>51.588168416730099</v>
      </c>
      <c r="CP74" s="158">
        <v>96.683720973238394</v>
      </c>
      <c r="CQ74" s="64"/>
      <c r="CR74" s="69"/>
      <c r="CS74" s="69"/>
      <c r="CT74" s="69"/>
      <c r="CU74" s="64"/>
      <c r="CV74" s="69"/>
      <c r="CW74" s="69"/>
      <c r="CX74" s="69"/>
      <c r="CY74" s="64"/>
      <c r="CZ74" s="69"/>
      <c r="DA74" s="69"/>
      <c r="DB74" s="69"/>
      <c r="DC74" s="64"/>
      <c r="DD74" s="69"/>
      <c r="DE74" s="69"/>
      <c r="DF74" s="69"/>
      <c r="DG74" s="64"/>
      <c r="DH74" s="69"/>
      <c r="DI74" s="69"/>
      <c r="DJ74" s="69"/>
      <c r="DK74" s="64"/>
      <c r="DL74" s="69"/>
      <c r="DM74" s="69"/>
      <c r="DN74" s="69"/>
      <c r="DO74" s="70"/>
    </row>
    <row r="75" spans="1:119">
      <c r="A75" s="71">
        <v>11</v>
      </c>
      <c r="B75" s="71">
        <f t="shared" si="0"/>
        <v>2.1379620895022322</v>
      </c>
      <c r="C75" s="71" t="str">
        <f t="shared" si="26"/>
        <v>13.4332119880674j</v>
      </c>
      <c r="D75" s="71">
        <f t="shared" si="1"/>
        <v>0.99999999992686583</v>
      </c>
      <c r="E75" s="71" t="str">
        <f t="shared" si="2"/>
        <v>-0.0000134332119880674j</v>
      </c>
      <c r="F75" s="71" t="str">
        <f t="shared" si="27"/>
        <v>0.999999999926866-0.0000134332119880674j</v>
      </c>
      <c r="G75" s="71">
        <f t="shared" si="28"/>
        <v>1.4845628481967676E-10</v>
      </c>
      <c r="H75" s="71">
        <f t="shared" si="29"/>
        <v>-7.6966635223079706E-4</v>
      </c>
      <c r="I75" s="71"/>
      <c r="J75" s="71">
        <f t="shared" si="3"/>
        <v>42.477876106194692</v>
      </c>
      <c r="K75" s="71" t="str">
        <f t="shared" si="4"/>
        <v>1+0.000443900490145687j</v>
      </c>
      <c r="L75" s="71">
        <f t="shared" si="5"/>
        <v>0.99999997519810258</v>
      </c>
      <c r="M75" s="71" t="str">
        <f t="shared" si="6"/>
        <v>0.0000682621149361775j</v>
      </c>
      <c r="N75" s="71" t="str">
        <f t="shared" si="30"/>
        <v>0.999999975198103+0.0000682621149361775j</v>
      </c>
      <c r="O75" s="71" t="str">
        <f t="shared" si="31"/>
        <v>1.00000005044377+0.000375638381082656j</v>
      </c>
      <c r="P75" s="71" t="str">
        <f t="shared" si="32"/>
        <v>42.4778782489389+0.0159563206123606j</v>
      </c>
      <c r="Q75" s="71"/>
      <c r="R75" s="71">
        <f t="shared" si="7"/>
        <v>46.725663716814154</v>
      </c>
      <c r="S75" s="71" t="str">
        <f t="shared" si="8"/>
        <v>1+6.04494539463033E-07j</v>
      </c>
      <c r="T75" s="71" t="str">
        <f t="shared" si="33"/>
        <v>0.999999975198103+0.0000682621149361775j</v>
      </c>
      <c r="U75" s="71" t="str">
        <f t="shared" si="34"/>
        <v>1.00000002018344-0.0000676576234525165j</v>
      </c>
      <c r="V75" s="71" t="str">
        <f t="shared" si="35"/>
        <v>46.7256646598988-0.00316134736132112j</v>
      </c>
      <c r="W75" s="71"/>
      <c r="X75" s="71" t="str">
        <f t="shared" si="9"/>
        <v>2.05326735100615+0.000743704005406239j</v>
      </c>
      <c r="Y75" s="71">
        <f t="shared" si="36"/>
        <v>6.2489105996213601</v>
      </c>
      <c r="Z75" s="71">
        <f t="shared" si="37"/>
        <v>-179.97924717459105</v>
      </c>
      <c r="AA75" s="71"/>
      <c r="AB75" s="71" t="str">
        <f t="shared" si="10"/>
        <v>7.52864668843073-0.000509370332472035j</v>
      </c>
      <c r="AC75" s="71">
        <f t="shared" si="38"/>
        <v>17.534338352478741</v>
      </c>
      <c r="AD75" s="71">
        <f t="shared" si="39"/>
        <v>179.99612350380843</v>
      </c>
      <c r="AE75" s="71"/>
      <c r="AF75" s="71" t="str">
        <f t="shared" si="40"/>
        <v>2.46576707906319-0.000767430727871904j</v>
      </c>
      <c r="AG75" s="71">
        <f t="shared" si="41"/>
        <v>7.8390414193671063</v>
      </c>
      <c r="AH75" s="71">
        <f t="shared" si="42"/>
        <v>179.98216760182692</v>
      </c>
      <c r="AI75" s="71"/>
      <c r="AJ75" s="71" t="str">
        <f t="shared" si="11"/>
        <v>99999.9996013833-6.31360960922458j</v>
      </c>
      <c r="AK75" s="71" t="str">
        <f t="shared" si="12"/>
        <v>31999.99999999-0.0178822917985097j</v>
      </c>
      <c r="AL75" s="71" t="str">
        <f t="shared" si="43"/>
        <v>10000-1654274662.08097j</v>
      </c>
      <c r="AM75" s="71" t="str">
        <f t="shared" si="44"/>
        <v>963.139120078384-513395584.787765j</v>
      </c>
      <c r="AN75" s="71" t="str">
        <f t="shared" si="45"/>
        <v>10963.1391200784-513395584.787765j</v>
      </c>
      <c r="AO75" s="71" t="str">
        <f t="shared" si="46"/>
        <v>31999.9998308472-2.01244559354522j</v>
      </c>
      <c r="AP75" s="71" t="str">
        <f t="shared" si="47"/>
        <v>0.242424242605011+0.0000114926124352124j</v>
      </c>
      <c r="AQ75" s="71" t="str">
        <f t="shared" si="13"/>
        <v>1+0.000214931391809078j</v>
      </c>
      <c r="AR75" s="71" t="str">
        <f t="shared" si="14"/>
        <v>1+4.29004774070017E-07j</v>
      </c>
      <c r="AS75" s="71" t="str">
        <f t="shared" si="15"/>
        <v>6.73003920602177E-10j</v>
      </c>
      <c r="AT75" s="71" t="str">
        <f t="shared" si="48"/>
        <v>-2.88721894906173E-16+6.73003920602177E-10j</v>
      </c>
      <c r="AU75" s="149" t="str">
        <f t="shared" si="49"/>
        <v>318723.829785479-1485875445.11964j</v>
      </c>
      <c r="AV75" s="71" t="str">
        <f t="shared" si="16"/>
        <v>9638.55421649051-0.0602768832862389j</v>
      </c>
      <c r="AW75" s="71"/>
      <c r="AX75" s="71" t="str">
        <f t="shared" si="17"/>
        <v>0.602409638530657-3.76730520538993E-06j</v>
      </c>
      <c r="AY75" s="71"/>
      <c r="AZ75" s="71" t="str">
        <f t="shared" si="50"/>
        <v>3.83451517523196-14858.7543251333j</v>
      </c>
      <c r="BA75" s="71" t="str">
        <f t="shared" si="51"/>
        <v>2.25397143813712-8951.05683646518j</v>
      </c>
      <c r="BB75" s="71">
        <f t="shared" si="52"/>
        <v>79.037486570857254</v>
      </c>
      <c r="BC75" s="71">
        <f t="shared" si="53"/>
        <v>90.014427687163447</v>
      </c>
      <c r="BD75" s="71" t="str">
        <f t="shared" si="18"/>
        <v>12.4099518067821-67389.345557915j</v>
      </c>
      <c r="BE75" s="71">
        <f t="shared" si="54"/>
        <v>96.57182492333601</v>
      </c>
      <c r="BF75" s="71">
        <f t="shared" si="55"/>
        <v>90.010551190971881</v>
      </c>
      <c r="BG75" s="71"/>
      <c r="BH75" s="71" t="str">
        <f t="shared" si="19"/>
        <v>-1.31154749392405-22071.2229999462j</v>
      </c>
      <c r="BI75" s="71">
        <f t="shared" si="56"/>
        <v>86.876527990224318</v>
      </c>
      <c r="BJ75" s="71">
        <f t="shared" si="57"/>
        <v>89.996595288990349</v>
      </c>
      <c r="BK75" s="71"/>
      <c r="BL75" s="71">
        <f t="shared" si="58"/>
        <v>-85.876527990224318</v>
      </c>
      <c r="BM75" s="71">
        <f t="shared" si="59"/>
        <v>-89.996595288990349</v>
      </c>
      <c r="BN75" s="71"/>
      <c r="BO75" s="158"/>
      <c r="BP75" s="158" t="str">
        <f t="shared" si="20"/>
        <v>0.00001+6.31360963439168E-10j</v>
      </c>
      <c r="BQ75" s="158" t="str">
        <f t="shared" si="21"/>
        <v>1.4436094078426E-13+6.71660568375672E-10j</v>
      </c>
      <c r="BR75" s="158" t="str">
        <f t="shared" si="22"/>
        <v>-0.000357146185399677-0.0000167975112952614j</v>
      </c>
      <c r="BS75" s="158" t="str">
        <f t="shared" si="23"/>
        <v>0.0000412500001443609+1.30302153181484E-09j</v>
      </c>
      <c r="BT75" s="158" t="str">
        <f t="shared" si="60"/>
        <v>-1.47322583117757E-08-6.93362712524018E-10j</v>
      </c>
      <c r="BU75" s="158" t="str">
        <f t="shared" si="61"/>
        <v>-1.4436094078426E-13-6.71660568375672E-10j</v>
      </c>
      <c r="BV75" s="158" t="str">
        <f t="shared" si="62"/>
        <v>-1.47324026727165E-08-1.36502328089969E-09j</v>
      </c>
      <c r="BW75" s="158" t="str">
        <f t="shared" si="63"/>
        <v>0.999999999995429-2.13796219401562E-06j</v>
      </c>
      <c r="BX75" s="158" t="str">
        <f t="shared" si="64"/>
        <v>-0.00001-6.31360963439168E-10j</v>
      </c>
      <c r="BY75" s="158" t="str">
        <f t="shared" si="65"/>
        <v>673.002118790551-62.3152651537691j</v>
      </c>
      <c r="BZ75" s="71">
        <f t="shared" si="66"/>
        <v>56.597403979774043</v>
      </c>
      <c r="CA75" s="71">
        <f t="shared" si="67"/>
        <v>174.70989734119908</v>
      </c>
      <c r="CB75" s="158" t="str">
        <f t="shared" si="24"/>
        <v>5066.76343139202-469.492421951609j</v>
      </c>
      <c r="CC75" s="71" t="str">
        <f t="shared" si="25"/>
        <v>1659.41864600422-154.17141184514j</v>
      </c>
      <c r="CD75" s="71">
        <f t="shared" si="68"/>
        <v>64.436445399141149</v>
      </c>
      <c r="CE75" s="71">
        <f t="shared" si="69"/>
        <v>174.692064943026</v>
      </c>
      <c r="CF75" s="71"/>
      <c r="CG75" s="71">
        <f t="shared" si="70"/>
        <v>-63.436445399141149</v>
      </c>
      <c r="CH75" s="71">
        <f t="shared" si="71"/>
        <v>-174.692064943026</v>
      </c>
      <c r="CI75" s="71"/>
      <c r="CJ75" s="158"/>
      <c r="CK75" s="158"/>
      <c r="CL75" s="158"/>
      <c r="CM75" s="71"/>
      <c r="CN75" s="158">
        <v>173.78008287493699</v>
      </c>
      <c r="CO75" s="158">
        <v>51.194792729436301</v>
      </c>
      <c r="CP75" s="158">
        <v>96.277058643716799</v>
      </c>
      <c r="CQ75" s="64"/>
      <c r="CR75" s="69"/>
      <c r="CS75" s="69"/>
      <c r="CT75" s="69"/>
      <c r="CU75" s="64"/>
      <c r="CV75" s="69"/>
      <c r="CW75" s="69"/>
      <c r="CX75" s="69"/>
      <c r="CY75" s="64"/>
      <c r="CZ75" s="69"/>
      <c r="DA75" s="69"/>
      <c r="DB75" s="69"/>
      <c r="DC75" s="64"/>
      <c r="DD75" s="69"/>
      <c r="DE75" s="69"/>
      <c r="DF75" s="69"/>
      <c r="DG75" s="64"/>
      <c r="DH75" s="69"/>
      <c r="DI75" s="69"/>
      <c r="DJ75" s="69"/>
      <c r="DK75" s="64"/>
      <c r="DL75" s="69"/>
      <c r="DM75" s="69"/>
      <c r="DN75" s="69"/>
      <c r="DO75" s="70"/>
    </row>
    <row r="76" spans="1:119">
      <c r="A76" s="71">
        <v>12</v>
      </c>
      <c r="B76" s="71">
        <f t="shared" si="0"/>
        <v>2.2908676527677732</v>
      </c>
      <c r="C76" s="71" t="str">
        <f t="shared" si="26"/>
        <v>14.3939459765635j</v>
      </c>
      <c r="D76" s="71">
        <f t="shared" si="1"/>
        <v>0.99999999991603084</v>
      </c>
      <c r="E76" s="71" t="str">
        <f t="shared" si="2"/>
        <v>-0.0000143939459765635j</v>
      </c>
      <c r="F76" s="71" t="str">
        <f t="shared" si="27"/>
        <v>0.999999999916031-0.0000143939459765635j</v>
      </c>
      <c r="G76" s="71">
        <f t="shared" si="28"/>
        <v>1.7044873702148731E-10</v>
      </c>
      <c r="H76" s="71">
        <f t="shared" si="29"/>
        <v>-8.2471235500869487E-4</v>
      </c>
      <c r="I76" s="71"/>
      <c r="J76" s="71">
        <f t="shared" si="3"/>
        <v>42.477876106194692</v>
      </c>
      <c r="K76" s="71" t="str">
        <f t="shared" si="4"/>
        <v>1+0.000475647944795541j</v>
      </c>
      <c r="L76" s="71">
        <f t="shared" si="5"/>
        <v>0.99999997152361164</v>
      </c>
      <c r="M76" s="71" t="str">
        <f t="shared" si="6"/>
        <v>0.0000731441739704628j</v>
      </c>
      <c r="N76" s="71" t="str">
        <f t="shared" si="30"/>
        <v>0.999999971523612+0.0000731441739704628j</v>
      </c>
      <c r="O76" s="71" t="str">
        <f t="shared" si="31"/>
        <v>1.0000000579172+0.000402503778050626j</v>
      </c>
      <c r="P76" s="71" t="str">
        <f t="shared" si="32"/>
        <v>42.4778785663943+0.0170975056163098j</v>
      </c>
      <c r="Q76" s="71"/>
      <c r="R76" s="71">
        <f t="shared" si="7"/>
        <v>46.725663716814154</v>
      </c>
      <c r="S76" s="71" t="str">
        <f t="shared" si="8"/>
        <v>1+6.47727568945357E-07j</v>
      </c>
      <c r="T76" s="71" t="str">
        <f t="shared" si="33"/>
        <v>0.999999971523612+0.0000731441739704628j</v>
      </c>
      <c r="U76" s="71" t="str">
        <f t="shared" si="34"/>
        <v>1.0000000231737-0.0000724964501609753j</v>
      </c>
      <c r="V76" s="71" t="str">
        <f t="shared" si="35"/>
        <v>46.7256647996207-0.00338744475088451j</v>
      </c>
      <c r="W76" s="71"/>
      <c r="X76" s="71" t="str">
        <f t="shared" si="9"/>
        <v>2.05326736786385+0.000796893200859874j</v>
      </c>
      <c r="Y76" s="71">
        <f t="shared" si="36"/>
        <v>6.2489107553463974</v>
      </c>
      <c r="Z76" s="71">
        <f t="shared" si="37"/>
        <v>-179.97776294721572</v>
      </c>
      <c r="AA76" s="71"/>
      <c r="AB76" s="71" t="str">
        <f t="shared" si="10"/>
        <v>7.52864671094335-0.000545800148411286j</v>
      </c>
      <c r="AC76" s="71">
        <f t="shared" si="38"/>
        <v>17.534338381397127</v>
      </c>
      <c r="AD76" s="71">
        <f t="shared" si="39"/>
        <v>179.99584625947963</v>
      </c>
      <c r="AE76" s="71"/>
      <c r="AF76" s="71" t="str">
        <f t="shared" si="40"/>
        <v>2.46576704512842-0.000822316829506829j</v>
      </c>
      <c r="AG76" s="71">
        <f t="shared" si="41"/>
        <v>7.8390413621550072</v>
      </c>
      <c r="AH76" s="71">
        <f t="shared" si="42"/>
        <v>179.98089224117919</v>
      </c>
      <c r="AI76" s="71"/>
      <c r="AJ76" s="71" t="str">
        <f t="shared" si="11"/>
        <v>99999.9995423268-6.76515457802255j</v>
      </c>
      <c r="AK76" s="71" t="str">
        <f t="shared" si="12"/>
        <v>31999.9999999885-0.0191612208839945j</v>
      </c>
      <c r="AL76" s="71" t="str">
        <f t="shared" si="43"/>
        <v>9999.99999999999-1543858943.08655j</v>
      </c>
      <c r="AM76" s="71" t="str">
        <f t="shared" si="44"/>
        <v>963.139120075902-479128637.513922j</v>
      </c>
      <c r="AN76" s="71" t="str">
        <f t="shared" si="45"/>
        <v>10963.1391200759-479128637.513922j</v>
      </c>
      <c r="AO76" s="71" t="str">
        <f t="shared" si="46"/>
        <v>31999.9998057867-2.15637430196323j</v>
      </c>
      <c r="AP76" s="71" t="str">
        <f t="shared" si="47"/>
        <v>0.242424242631792+0.0000123145560914925j</v>
      </c>
      <c r="AQ76" s="71" t="str">
        <f t="shared" si="13"/>
        <v>1+0.000230303135625016j</v>
      </c>
      <c r="AR76" s="71" t="str">
        <f t="shared" si="14"/>
        <v>1+4.59686897455122E-07j</v>
      </c>
      <c r="AS76" s="71" t="str">
        <f t="shared" si="15"/>
        <v>7.21136693425831E-10j</v>
      </c>
      <c r="AT76" s="71" t="str">
        <f t="shared" si="48"/>
        <v>-3.31497089241966E-16+7.21136693425831E-10j</v>
      </c>
      <c r="AU76" s="149" t="str">
        <f t="shared" si="49"/>
        <v>318723.829785472-1386699649.62545j</v>
      </c>
      <c r="AV76" s="71" t="str">
        <f t="shared" si="16"/>
        <v>9638.55421643467-0.064587844100385j</v>
      </c>
      <c r="AW76" s="71"/>
      <c r="AX76" s="71" t="str">
        <f t="shared" si="17"/>
        <v>0.602409638527167-4.03674025627406E-06j</v>
      </c>
      <c r="AY76" s="71"/>
      <c r="AZ76" s="71" t="str">
        <f t="shared" si="50"/>
        <v>3.83451517561048-13866.9963611754j</v>
      </c>
      <c r="BA76" s="71" t="str">
        <f t="shared" si="51"/>
        <v>2.25397143842168-8353.61228087215j</v>
      </c>
      <c r="BB76" s="71">
        <f t="shared" si="52"/>
        <v>78.437486602882899</v>
      </c>
      <c r="BC76" s="71">
        <f t="shared" si="53"/>
        <v>90.015459545294704</v>
      </c>
      <c r="BD76" s="71" t="str">
        <f t="shared" si="18"/>
        <v>12.4099518337633-62891.396853102j</v>
      </c>
      <c r="BE76" s="71">
        <f t="shared" si="54"/>
        <v>95.971824984280033</v>
      </c>
      <c r="BF76" s="71">
        <f t="shared" si="55"/>
        <v>90.011305804774338</v>
      </c>
      <c r="BG76" s="71"/>
      <c r="BH76" s="71" t="str">
        <f t="shared" si="19"/>
        <v>-1.31154747221522-20598.0637234332j</v>
      </c>
      <c r="BI76" s="71">
        <f t="shared" si="56"/>
        <v>86.276527965037886</v>
      </c>
      <c r="BJ76" s="71">
        <f t="shared" si="57"/>
        <v>89.996351786473895</v>
      </c>
      <c r="BK76" s="71"/>
      <c r="BL76" s="71">
        <f t="shared" si="58"/>
        <v>-85.276527965037886</v>
      </c>
      <c r="BM76" s="71">
        <f t="shared" si="59"/>
        <v>-89.996351786473895</v>
      </c>
      <c r="BN76" s="71"/>
      <c r="BO76" s="158"/>
      <c r="BP76" s="158" t="str">
        <f t="shared" si="20"/>
        <v>0.00001+6.76515460898485E-10j</v>
      </c>
      <c r="BQ76" s="158" t="str">
        <f t="shared" si="21"/>
        <v>1.65748535829758E-13+7.19697260655767E-10j</v>
      </c>
      <c r="BR76" s="158" t="str">
        <f t="shared" si="22"/>
        <v>-0.000357146678492954-0.0000179988575281304j</v>
      </c>
      <c r="BS76" s="158" t="str">
        <f t="shared" si="23"/>
        <v>0.0000412500001657485+1.39621272155425E-09j</v>
      </c>
      <c r="BT76" s="158" t="str">
        <f t="shared" si="60"/>
        <v>-1.4732275416797E-08-7.42951528754635E-10j</v>
      </c>
      <c r="BU76" s="158" t="str">
        <f t="shared" si="61"/>
        <v>-1.65748535829758E-13-7.19697260655767E-10j</v>
      </c>
      <c r="BV76" s="158" t="str">
        <f t="shared" si="62"/>
        <v>-1.47324411653328E-08-1.4626487894104E-09j</v>
      </c>
      <c r="BW76" s="158" t="str">
        <f t="shared" si="63"/>
        <v>0.999999999994752-2.29086776475434E-06j</v>
      </c>
      <c r="BX76" s="158" t="str">
        <f t="shared" si="64"/>
        <v>-0.00001-6.76515460898485E-10j</v>
      </c>
      <c r="BY76" s="158" t="str">
        <f t="shared" si="65"/>
        <v>672.153338402287-66.6875671793543j</v>
      </c>
      <c r="BZ76" s="71">
        <f t="shared" si="66"/>
        <v>56.591908283661041</v>
      </c>
      <c r="CA76" s="71">
        <f t="shared" si="67"/>
        <v>174.33395284348774</v>
      </c>
      <c r="CB76" s="158" t="str">
        <f t="shared" si="24"/>
        <v>5060.3686223279-502.433994697514j</v>
      </c>
      <c r="CC76" s="71" t="str">
        <f t="shared" si="25"/>
        <v>1657.31871279659-164.988728472816j</v>
      </c>
      <c r="CD76" s="71">
        <f t="shared" si="68"/>
        <v>64.430949645816014</v>
      </c>
      <c r="CE76" s="71">
        <f t="shared" si="69"/>
        <v>174.31484508466693</v>
      </c>
      <c r="CF76" s="71"/>
      <c r="CG76" s="71">
        <f t="shared" si="70"/>
        <v>-63.430949645816014</v>
      </c>
      <c r="CH76" s="71">
        <f t="shared" si="71"/>
        <v>-174.31484508466693</v>
      </c>
      <c r="CI76" s="71"/>
      <c r="CJ76" s="158"/>
      <c r="CK76" s="158"/>
      <c r="CL76" s="158"/>
      <c r="CM76" s="71"/>
      <c r="CN76" s="158">
        <v>181.97008586099801</v>
      </c>
      <c r="CO76" s="158">
        <v>50.800740942478903</v>
      </c>
      <c r="CP76" s="158">
        <v>95.883007620104706</v>
      </c>
      <c r="CQ76" s="64"/>
      <c r="CR76" s="69"/>
      <c r="CS76" s="69"/>
      <c r="CT76" s="69"/>
      <c r="CU76" s="64"/>
      <c r="CV76" s="69"/>
      <c r="CW76" s="69"/>
      <c r="CX76" s="69"/>
      <c r="CY76" s="64"/>
      <c r="CZ76" s="69"/>
      <c r="DA76" s="69"/>
      <c r="DB76" s="69"/>
      <c r="DC76" s="64"/>
      <c r="DD76" s="69"/>
      <c r="DE76" s="69"/>
      <c r="DF76" s="69"/>
      <c r="DG76" s="64"/>
      <c r="DH76" s="69"/>
      <c r="DI76" s="69"/>
      <c r="DJ76" s="69"/>
      <c r="DK76" s="64"/>
      <c r="DL76" s="69"/>
      <c r="DM76" s="69"/>
      <c r="DN76" s="69"/>
      <c r="DO76" s="70"/>
    </row>
    <row r="77" spans="1:119">
      <c r="A77" s="71">
        <v>13</v>
      </c>
      <c r="B77" s="71">
        <f t="shared" si="0"/>
        <v>2.4547089156850306</v>
      </c>
      <c r="C77" s="71" t="str">
        <f t="shared" si="26"/>
        <v>15.4233909924349j</v>
      </c>
      <c r="D77" s="71">
        <f t="shared" si="1"/>
        <v>0.99999999990359045</v>
      </c>
      <c r="E77" s="71" t="str">
        <f t="shared" si="2"/>
        <v>-0.0000154233909924349j</v>
      </c>
      <c r="F77" s="71" t="str">
        <f t="shared" si="27"/>
        <v>0.99999999990359-0.0000154233909924349j</v>
      </c>
      <c r="G77" s="71">
        <f t="shared" si="28"/>
        <v>1.9569675875025329E-10</v>
      </c>
      <c r="H77" s="71">
        <f t="shared" si="29"/>
        <v>-8.8369520966173555E-4</v>
      </c>
      <c r="I77" s="71"/>
      <c r="J77" s="71">
        <f t="shared" si="3"/>
        <v>42.477876106194692</v>
      </c>
      <c r="K77" s="71" t="str">
        <f t="shared" si="4"/>
        <v>1+0.000509665955345011j</v>
      </c>
      <c r="L77" s="71">
        <f t="shared" si="5"/>
        <v>0.99999996730473162</v>
      </c>
      <c r="M77" s="71" t="str">
        <f t="shared" si="6"/>
        <v>0.0000783753944750086j</v>
      </c>
      <c r="N77" s="71" t="str">
        <f t="shared" si="30"/>
        <v>0.999999967304732+0.0000783753944750086j</v>
      </c>
      <c r="O77" s="71" t="str">
        <f t="shared" si="31"/>
        <v>1.00000006649784+0.000431290569759369j</v>
      </c>
      <c r="P77" s="71" t="str">
        <f t="shared" si="32"/>
        <v>42.4778789308817+0.0183203073880086j</v>
      </c>
      <c r="Q77" s="71"/>
      <c r="R77" s="71">
        <f t="shared" si="7"/>
        <v>46.725663716814154</v>
      </c>
      <c r="S77" s="71" t="str">
        <f t="shared" si="8"/>
        <v>1+6.94052594659571E-07j</v>
      </c>
      <c r="T77" s="71" t="str">
        <f t="shared" si="33"/>
        <v>0.999999967304732+0.0000783753944750086j</v>
      </c>
      <c r="U77" s="71" t="str">
        <f t="shared" si="34"/>
        <v>1.00000002660696-0.0000776813465054927j</v>
      </c>
      <c r="V77" s="71" t="str">
        <f t="shared" si="35"/>
        <v>46.725664960042-0.00362971247388497j</v>
      </c>
      <c r="W77" s="71"/>
      <c r="X77" s="71" t="str">
        <f t="shared" si="9"/>
        <v>2.05326738721907+0.000853886451006393j</v>
      </c>
      <c r="Y77" s="71">
        <f t="shared" si="36"/>
        <v>6.2489109341426179</v>
      </c>
      <c r="Z77" s="71">
        <f t="shared" si="37"/>
        <v>-179.97617256899409</v>
      </c>
      <c r="AA77" s="71"/>
      <c r="AB77" s="71" t="str">
        <f t="shared" si="10"/>
        <v>7.52864673679114-0.000584835400317428j</v>
      </c>
      <c r="AC77" s="71">
        <f t="shared" si="38"/>
        <v>17.534338414599691</v>
      </c>
      <c r="AD77" s="71">
        <f t="shared" si="39"/>
        <v>179.99554918682571</v>
      </c>
      <c r="AE77" s="71"/>
      <c r="AF77" s="71" t="str">
        <f t="shared" si="40"/>
        <v>2.46576700616604-0.000881128344501647j</v>
      </c>
      <c r="AG77" s="71">
        <f t="shared" si="41"/>
        <v>7.839041296466541</v>
      </c>
      <c r="AH77" s="71">
        <f t="shared" si="42"/>
        <v>179.97952566764249</v>
      </c>
      <c r="AI77" s="71"/>
      <c r="AJ77" s="71" t="str">
        <f t="shared" si="11"/>
        <v>99999.9994745209-7.24899372835245j</v>
      </c>
      <c r="AK77" s="71" t="str">
        <f t="shared" si="12"/>
        <v>31999.9999999868-0.0205316180891209j</v>
      </c>
      <c r="AL77" s="71" t="str">
        <f t="shared" si="43"/>
        <v>10000-1440812998.45943j</v>
      </c>
      <c r="AM77" s="71" t="str">
        <f t="shared" si="44"/>
        <v>963.139120073054-447148861.595467j</v>
      </c>
      <c r="AN77" s="71" t="str">
        <f t="shared" si="45"/>
        <v>10963.1391200731-447148861.595467j</v>
      </c>
      <c r="AO77" s="71" t="str">
        <f t="shared" si="46"/>
        <v>31999.9997770131-2.3105966910904j</v>
      </c>
      <c r="AP77" s="71" t="str">
        <f t="shared" si="47"/>
        <v>0.242424242662541+0.0000131952845869101j</v>
      </c>
      <c r="AQ77" s="71" t="str">
        <f t="shared" si="13"/>
        <v>1+0.000246774255878958j</v>
      </c>
      <c r="AR77" s="71" t="str">
        <f t="shared" si="14"/>
        <v>1+4.92563384987941E-07j</v>
      </c>
      <c r="AS77" s="71" t="str">
        <f t="shared" si="15"/>
        <v>7.72711888720988E-10j</v>
      </c>
      <c r="AT77" s="71" t="str">
        <f t="shared" si="48"/>
        <v>-3.80609583528835E-16+7.72711888720988E-10j</v>
      </c>
      <c r="AU77" s="149" t="str">
        <f t="shared" si="49"/>
        <v>318723.829785461-1294143411.9469j</v>
      </c>
      <c r="AV77" s="71" t="str">
        <f t="shared" si="16"/>
        <v>9638.55421637055-0.0692071218367785j</v>
      </c>
      <c r="AW77" s="71"/>
      <c r="AX77" s="71" t="str">
        <f t="shared" si="17"/>
        <v>0.602409638523159-4.32544511479866E-06j</v>
      </c>
      <c r="AY77" s="71"/>
      <c r="AZ77" s="71" t="str">
        <f t="shared" si="50"/>
        <v>3.83451517604505-12941.4339747292j</v>
      </c>
      <c r="BA77" s="71" t="str">
        <f t="shared" si="51"/>
        <v>2.25397143874838-7796.04457927393j</v>
      </c>
      <c r="BB77" s="71">
        <f t="shared" si="52"/>
        <v>77.837486639653463</v>
      </c>
      <c r="BC77" s="71">
        <f t="shared" si="53"/>
        <v>90.016565201195533</v>
      </c>
      <c r="BD77" s="71" t="str">
        <f t="shared" si="18"/>
        <v>12.4099518647412-58693.6668998312j</v>
      </c>
      <c r="BE77" s="71">
        <f t="shared" si="54"/>
        <v>95.371825054253136</v>
      </c>
      <c r="BF77" s="71">
        <f t="shared" si="55"/>
        <v>90.012114388021246</v>
      </c>
      <c r="BG77" s="71"/>
      <c r="BH77" s="71" t="str">
        <f t="shared" si="19"/>
        <v>-1.31154744729033-19223.2314882114j</v>
      </c>
      <c r="BI77" s="71">
        <f t="shared" si="56"/>
        <v>85.676527936119996</v>
      </c>
      <c r="BJ77" s="71">
        <f t="shared" si="57"/>
        <v>89.996090868838039</v>
      </c>
      <c r="BK77" s="71"/>
      <c r="BL77" s="71">
        <f t="shared" si="58"/>
        <v>-84.676527936119996</v>
      </c>
      <c r="BM77" s="71">
        <f t="shared" si="59"/>
        <v>-89.996090868838039</v>
      </c>
      <c r="BN77" s="71"/>
      <c r="BO77" s="158"/>
      <c r="BP77" s="158" t="str">
        <f t="shared" si="20"/>
        <v>0.00001+7.2489937664444E-10j</v>
      </c>
      <c r="BQ77" s="158" t="str">
        <f t="shared" si="21"/>
        <v>1.90304780175326E-13+7.71169502659424E-10j</v>
      </c>
      <c r="BR77" s="158" t="str">
        <f t="shared" si="22"/>
        <v>-0.000357147244639783-0.0000192861231848173j</v>
      </c>
      <c r="BS77" s="158" t="str">
        <f t="shared" si="23"/>
        <v>0.0000412500001903048+1.49606887930386E-09j</v>
      </c>
      <c r="BT77" s="158" t="str">
        <f t="shared" si="60"/>
        <v>-1.47322950559892E-08-7.9608690192199E-10j</v>
      </c>
      <c r="BU77" s="158" t="str">
        <f t="shared" si="61"/>
        <v>-1.90304780175326E-13-7.71169502659424E-10j</v>
      </c>
      <c r="BV77" s="158" t="str">
        <f t="shared" si="62"/>
        <v>-1.47324853607694E-08-1.56725640458141E-09j</v>
      </c>
      <c r="BW77" s="158" t="str">
        <f t="shared" si="63"/>
        <v>0.999999999993974-2.45470903567887E-06j</v>
      </c>
      <c r="BX77" s="158" t="str">
        <f t="shared" si="64"/>
        <v>-0.00001-7.2489937664444E-10j</v>
      </c>
      <c r="BY77" s="158" t="str">
        <f t="shared" si="65"/>
        <v>671.18145172946-71.3534105638549j</v>
      </c>
      <c r="BZ77" s="71">
        <f t="shared" si="66"/>
        <v>56.585606944676698</v>
      </c>
      <c r="CA77" s="71">
        <f t="shared" si="67"/>
        <v>173.93166888331683</v>
      </c>
      <c r="CB77" s="158" t="str">
        <f t="shared" si="24"/>
        <v>5053.04631635731-537.587152273492j</v>
      </c>
      <c r="CC77" s="71" t="str">
        <f t="shared" si="25"/>
        <v>1654.91420731261-176.532282547196j</v>
      </c>
      <c r="CD77" s="71">
        <f t="shared" si="68"/>
        <v>64.424648241143274</v>
      </c>
      <c r="CE77" s="71">
        <f t="shared" si="69"/>
        <v>173.91119455095935</v>
      </c>
      <c r="CF77" s="71"/>
      <c r="CG77" s="71">
        <f t="shared" si="70"/>
        <v>-63.424648241143274</v>
      </c>
      <c r="CH77" s="71">
        <f t="shared" si="71"/>
        <v>-173.91119455095935</v>
      </c>
      <c r="CI77" s="71"/>
      <c r="CJ77" s="158"/>
      <c r="CK77" s="158"/>
      <c r="CL77" s="158"/>
      <c r="CM77" s="71"/>
      <c r="CN77" s="158">
        <v>190.54607179632399</v>
      </c>
      <c r="CO77" s="158">
        <v>50.406060864452499</v>
      </c>
      <c r="CP77" s="158">
        <v>95.500827371890296</v>
      </c>
      <c r="CQ77" s="64"/>
      <c r="CR77" s="69"/>
      <c r="CS77" s="69"/>
      <c r="CT77" s="69"/>
      <c r="CU77" s="64"/>
      <c r="CV77" s="69"/>
      <c r="CW77" s="69"/>
      <c r="CX77" s="69"/>
      <c r="CY77" s="64"/>
      <c r="CZ77" s="69"/>
      <c r="DA77" s="69"/>
      <c r="DB77" s="69"/>
      <c r="DC77" s="64"/>
      <c r="DD77" s="69"/>
      <c r="DE77" s="69"/>
      <c r="DF77" s="69"/>
      <c r="DG77" s="64"/>
      <c r="DH77" s="69"/>
      <c r="DI77" s="69"/>
      <c r="DJ77" s="69"/>
      <c r="DK77" s="64"/>
      <c r="DL77" s="69"/>
      <c r="DM77" s="69"/>
      <c r="DN77" s="69"/>
      <c r="DO77" s="70"/>
    </row>
    <row r="78" spans="1:119">
      <c r="A78" s="71">
        <v>14</v>
      </c>
      <c r="B78" s="71">
        <f t="shared" si="0"/>
        <v>2.6302679918953822</v>
      </c>
      <c r="C78" s="71" t="str">
        <f t="shared" si="26"/>
        <v>16.5264612006218j</v>
      </c>
      <c r="D78" s="71">
        <f t="shared" si="1"/>
        <v>0.99999999988930699</v>
      </c>
      <c r="E78" s="71" t="str">
        <f t="shared" si="2"/>
        <v>-0.0000165264612006218j</v>
      </c>
      <c r="F78" s="71" t="str">
        <f t="shared" si="27"/>
        <v>0.999999999889307-0.0000165264612006218j</v>
      </c>
      <c r="G78" s="71">
        <f t="shared" si="28"/>
        <v>2.2469408566880892E-10</v>
      </c>
      <c r="H78" s="71">
        <f t="shared" si="29"/>
        <v>-9.4689647710094439E-4</v>
      </c>
      <c r="I78" s="71"/>
      <c r="J78" s="71">
        <f t="shared" si="3"/>
        <v>42.477876106194692</v>
      </c>
      <c r="K78" s="71" t="str">
        <f t="shared" si="4"/>
        <v>1+0.000546116910374547j</v>
      </c>
      <c r="L78" s="71">
        <f t="shared" si="5"/>
        <v>0.99999996246080913</v>
      </c>
      <c r="M78" s="71" t="str">
        <f t="shared" si="6"/>
        <v>0.0000839807482355845j</v>
      </c>
      <c r="N78" s="71" t="str">
        <f t="shared" si="30"/>
        <v>0.999999962460809+0.0000839807482355845j</v>
      </c>
      <c r="O78" s="71" t="str">
        <f t="shared" si="31"/>
        <v>1.00000007634974+0.000462136173075273j</v>
      </c>
      <c r="P78" s="71" t="str">
        <f t="shared" si="32"/>
        <v>42.4778793493695+0.0196305631040824j</v>
      </c>
      <c r="Q78" s="71"/>
      <c r="R78" s="71">
        <f t="shared" si="7"/>
        <v>46.725663716814154</v>
      </c>
      <c r="S78" s="71" t="str">
        <f t="shared" si="8"/>
        <v>1+7.43690754027981E-07j</v>
      </c>
      <c r="T78" s="71" t="str">
        <f t="shared" si="33"/>
        <v>0.999999962460809+0.0000839807482355845j</v>
      </c>
      <c r="U78" s="71" t="str">
        <f t="shared" si="34"/>
        <v>1.00000003054888-0.0000832370631717264j</v>
      </c>
      <c r="V78" s="71" t="str">
        <f t="shared" si="35"/>
        <v>46.7256651442309-0.0038893070225373j</v>
      </c>
      <c r="W78" s="71"/>
      <c r="X78" s="71" t="str">
        <f t="shared" si="9"/>
        <v>2.05326740944185+0.000914955819283851j</v>
      </c>
      <c r="Y78" s="71">
        <f t="shared" si="36"/>
        <v>6.2489111394281993</v>
      </c>
      <c r="Z78" s="71">
        <f t="shared" si="37"/>
        <v>-179.97446844810619</v>
      </c>
      <c r="AA78" s="71"/>
      <c r="AB78" s="71" t="str">
        <f t="shared" si="10"/>
        <v>7.52864676646847-0.000626662427354313j</v>
      </c>
      <c r="AC78" s="71">
        <f t="shared" si="38"/>
        <v>17.534338452721446</v>
      </c>
      <c r="AD78" s="71">
        <f t="shared" si="39"/>
        <v>179.99523086773789</v>
      </c>
      <c r="AE78" s="71"/>
      <c r="AF78" s="71" t="str">
        <f t="shared" si="40"/>
        <v>2.46576696143128-0.000944146015117849j</v>
      </c>
      <c r="AG78" s="71">
        <f t="shared" si="41"/>
        <v>7.8390412210462177</v>
      </c>
      <c r="AH78" s="71">
        <f t="shared" si="42"/>
        <v>179.97806135773868</v>
      </c>
      <c r="AI78" s="71"/>
      <c r="AJ78" s="71" t="str">
        <f t="shared" si="11"/>
        <v>99999.9993966693-7.76743671742892j</v>
      </c>
      <c r="AK78" s="71" t="str">
        <f t="shared" si="12"/>
        <v>31999.9999999849-0.0220000251502573j</v>
      </c>
      <c r="AL78" s="71" t="str">
        <f t="shared" si="43"/>
        <v>10000-1344644927.45647j</v>
      </c>
      <c r="AM78" s="71" t="str">
        <f t="shared" si="44"/>
        <v>963.139120069787-417303598.181085j</v>
      </c>
      <c r="AN78" s="71" t="str">
        <f t="shared" si="45"/>
        <v>10963.1391200698-417303598.181085j</v>
      </c>
      <c r="AO78" s="71" t="str">
        <f t="shared" si="46"/>
        <v>31999.9997439769-2.47584895769961j</v>
      </c>
      <c r="AP78" s="71" t="str">
        <f t="shared" si="47"/>
        <v>0.242424242697846+0.0000141390021722954j</v>
      </c>
      <c r="AQ78" s="71" t="str">
        <f t="shared" si="13"/>
        <v>1+0.000264423379209949j</v>
      </c>
      <c r="AR78" s="71" t="str">
        <f t="shared" si="14"/>
        <v>1+5.27791176067762E-07j</v>
      </c>
      <c r="AS78" s="71" t="str">
        <f t="shared" si="15"/>
        <v>8.27975706151152E-10j</v>
      </c>
      <c r="AT78" s="71" t="str">
        <f t="shared" si="48"/>
        <v>-4.36998271705052E-16+8.27975706151152E-10j</v>
      </c>
      <c r="AU78" s="149" t="str">
        <f t="shared" si="49"/>
        <v>318723.82978545-1207764905.06924j</v>
      </c>
      <c r="AV78" s="71" t="str">
        <f t="shared" si="16"/>
        <v>9638.55421629693-0.0741567671074729j</v>
      </c>
      <c r="AW78" s="71"/>
      <c r="AX78" s="71" t="str">
        <f t="shared" si="17"/>
        <v>0.602409638518558-4.63479794421706E-06j</v>
      </c>
      <c r="AY78" s="71"/>
      <c r="AZ78" s="71" t="str">
        <f t="shared" si="50"/>
        <v>3.83451517654401-12077.6488956009j</v>
      </c>
      <c r="BA78" s="71" t="str">
        <f t="shared" si="51"/>
        <v>2.2539714391235-7275.6921231252j</v>
      </c>
      <c r="BB78" s="71">
        <f t="shared" si="52"/>
        <v>77.23748668187153</v>
      </c>
      <c r="BC78" s="71">
        <f t="shared" si="53"/>
        <v>90.01774993282946</v>
      </c>
      <c r="BD78" s="71" t="str">
        <f t="shared" si="18"/>
        <v>12.4099519003091-54776.1173890659j</v>
      </c>
      <c r="BE78" s="71">
        <f t="shared" si="54"/>
        <v>94.771825134592987</v>
      </c>
      <c r="BF78" s="71">
        <f t="shared" si="55"/>
        <v>90.012980800567377</v>
      </c>
      <c r="BG78" s="71"/>
      <c r="BH78" s="71" t="str">
        <f t="shared" si="19"/>
        <v>-1.31154741867255-17940.1633868261j</v>
      </c>
      <c r="BI78" s="71">
        <f t="shared" si="56"/>
        <v>85.076527902917775</v>
      </c>
      <c r="BJ78" s="71">
        <f t="shared" si="57"/>
        <v>89.995811290568156</v>
      </c>
      <c r="BK78" s="71"/>
      <c r="BL78" s="71">
        <f t="shared" si="58"/>
        <v>-84.076527902917775</v>
      </c>
      <c r="BM78" s="71">
        <f t="shared" si="59"/>
        <v>-89.995811290568156</v>
      </c>
      <c r="BN78" s="71"/>
      <c r="BO78" s="158"/>
      <c r="BP78" s="158" t="str">
        <f t="shared" si="20"/>
        <v>0.00001+7.76743676429225E-10j</v>
      </c>
      <c r="BQ78" s="158" t="str">
        <f t="shared" si="21"/>
        <v>2.18499120575128E-13+8.26323002254814E-10j</v>
      </c>
      <c r="BR78" s="158" t="str">
        <f t="shared" si="22"/>
        <v>-0.000357147894663302-0.0000206654531572691j</v>
      </c>
      <c r="BS78" s="158" t="str">
        <f t="shared" si="23"/>
        <v>0.0000412500002184991+1.60306667868404E-09j</v>
      </c>
      <c r="BT78" s="158" t="str">
        <f t="shared" si="60"/>
        <v>-1.47323176047983E-08-8.5302247914203E-10j</v>
      </c>
      <c r="BU78" s="158" t="str">
        <f t="shared" si="61"/>
        <v>-2.18499120575128E-13-8.26323002254814E-10j</v>
      </c>
      <c r="BV78" s="158" t="str">
        <f t="shared" si="62"/>
        <v>-1.47325361039189E-08-1.67934548139684E-09j</v>
      </c>
      <c r="BW78" s="158" t="str">
        <f t="shared" si="63"/>
        <v>0.999999999993082-2.63026812046875E-06j</v>
      </c>
      <c r="BX78" s="158" t="str">
        <f t="shared" si="64"/>
        <v>-0.00001-7.76743676429225E-10j</v>
      </c>
      <c r="BY78" s="158" t="str">
        <f t="shared" si="65"/>
        <v>670.069046245309-76.3294911418274j</v>
      </c>
      <c r="BZ78" s="71">
        <f t="shared" si="66"/>
        <v>56.578383296676016</v>
      </c>
      <c r="CA78" s="71">
        <f t="shared" si="67"/>
        <v>173.50128586451274</v>
      </c>
      <c r="CB78" s="158" t="str">
        <f t="shared" si="24"/>
        <v>5044.66532550116-575.077683766118j</v>
      </c>
      <c r="CC78" s="71" t="str">
        <f t="shared" si="25"/>
        <v>1652.16204992455-188.843380460246j</v>
      </c>
      <c r="CD78" s="71">
        <f t="shared" si="68"/>
        <v>64.41742451772221</v>
      </c>
      <c r="CE78" s="71">
        <f t="shared" si="69"/>
        <v>173.47934722225139</v>
      </c>
      <c r="CF78" s="71"/>
      <c r="CG78" s="71">
        <f t="shared" si="70"/>
        <v>-63.41742451772221</v>
      </c>
      <c r="CH78" s="71">
        <f t="shared" si="71"/>
        <v>-173.47934722225139</v>
      </c>
      <c r="CI78" s="71"/>
      <c r="CJ78" s="158"/>
      <c r="CK78" s="158"/>
      <c r="CL78" s="158"/>
      <c r="CM78" s="71"/>
      <c r="CN78" s="158">
        <v>199.52623149688699</v>
      </c>
      <c r="CO78" s="158">
        <v>50.0107954238768</v>
      </c>
      <c r="CP78" s="158">
        <v>95.129791668581305</v>
      </c>
      <c r="CQ78" s="64"/>
      <c r="CR78" s="69"/>
      <c r="CS78" s="69"/>
      <c r="CT78" s="69"/>
      <c r="CU78" s="64"/>
      <c r="CV78" s="69"/>
      <c r="CW78" s="69"/>
      <c r="CX78" s="69"/>
      <c r="CY78" s="64"/>
      <c r="CZ78" s="69"/>
      <c r="DA78" s="69"/>
      <c r="DB78" s="69"/>
      <c r="DC78" s="64"/>
      <c r="DD78" s="69"/>
      <c r="DE78" s="69"/>
      <c r="DF78" s="69"/>
      <c r="DG78" s="64"/>
      <c r="DH78" s="69"/>
      <c r="DI78" s="69"/>
      <c r="DJ78" s="69"/>
      <c r="DK78" s="64"/>
      <c r="DL78" s="69"/>
      <c r="DM78" s="69"/>
      <c r="DN78" s="69"/>
      <c r="DO78" s="70"/>
    </row>
    <row r="79" spans="1:119">
      <c r="A79" s="71">
        <v>15</v>
      </c>
      <c r="B79" s="71">
        <f t="shared" si="0"/>
        <v>2.8183829312644537</v>
      </c>
      <c r="C79" s="71" t="str">
        <f t="shared" si="26"/>
        <v>17.7084222237266j</v>
      </c>
      <c r="D79" s="71">
        <f t="shared" si="1"/>
        <v>0.99999999987290744</v>
      </c>
      <c r="E79" s="71" t="str">
        <f t="shared" si="2"/>
        <v>-0.0000177084222237266j</v>
      </c>
      <c r="F79" s="71" t="str">
        <f t="shared" si="27"/>
        <v>0.999999999872907-0.0000177084222237266j</v>
      </c>
      <c r="G79" s="71">
        <f t="shared" si="28"/>
        <v>2.579807411583704E-10</v>
      </c>
      <c r="H79" s="71">
        <f t="shared" si="29"/>
        <v>-1.0146178552780996E-3</v>
      </c>
      <c r="I79" s="71"/>
      <c r="J79" s="71">
        <f t="shared" si="3"/>
        <v>42.477876106194692</v>
      </c>
      <c r="K79" s="71" t="str">
        <f t="shared" si="4"/>
        <v>1+0.000585174812383045j</v>
      </c>
      <c r="L79" s="71">
        <f t="shared" si="5"/>
        <v>0.99999995689924204</v>
      </c>
      <c r="M79" s="71" t="str">
        <f t="shared" si="6"/>
        <v>0.0000899869930027282j</v>
      </c>
      <c r="N79" s="71" t="str">
        <f t="shared" si="30"/>
        <v>0.999999956899242+0.0000899869930027282j</v>
      </c>
      <c r="O79" s="71" t="str">
        <f t="shared" si="31"/>
        <v>1.00000008766123+0.000495187832834918j</v>
      </c>
      <c r="P79" s="71" t="str">
        <f t="shared" si="32"/>
        <v>42.4778798298576+0.0210345274124567j</v>
      </c>
      <c r="Q79" s="71"/>
      <c r="R79" s="71">
        <f t="shared" si="7"/>
        <v>46.725663716814154</v>
      </c>
      <c r="S79" s="71" t="str">
        <f t="shared" si="8"/>
        <v>1+7.96879000067697E-07j</v>
      </c>
      <c r="T79" s="71" t="str">
        <f t="shared" si="33"/>
        <v>0.999999956899242+0.0000899869930027282j</v>
      </c>
      <c r="U79" s="71" t="str">
        <f t="shared" si="34"/>
        <v>1.00000003507481-0.0000891901210030989j</v>
      </c>
      <c r="V79" s="71" t="str">
        <f t="shared" si="35"/>
        <v>46.7256653557079-0.00416746760085276j</v>
      </c>
      <c r="W79" s="71"/>
      <c r="X79" s="71" t="str">
        <f t="shared" si="9"/>
        <v>2.053267434957+0.000980392826938924j</v>
      </c>
      <c r="Y79" s="71">
        <f t="shared" si="36"/>
        <v>6.2489113751275109</v>
      </c>
      <c r="Z79" s="71">
        <f t="shared" si="37"/>
        <v>-179.97264244977382</v>
      </c>
      <c r="AA79" s="71"/>
      <c r="AB79" s="71" t="str">
        <f t="shared" si="10"/>
        <v>7.52864680054259-0.000671480895577922j</v>
      </c>
      <c r="AC79" s="71">
        <f t="shared" si="38"/>
        <v>17.534338496491063</v>
      </c>
      <c r="AD79" s="71">
        <f t="shared" si="39"/>
        <v>179.99488978268505</v>
      </c>
      <c r="AE79" s="71"/>
      <c r="AF79" s="71" t="str">
        <f t="shared" si="40"/>
        <v>2.4657669100689-0.00101167066197604j</v>
      </c>
      <c r="AG79" s="71">
        <f t="shared" si="41"/>
        <v>7.8390411344520885</v>
      </c>
      <c r="AH79" s="71">
        <f t="shared" si="42"/>
        <v>179.97649232143587</v>
      </c>
      <c r="AI79" s="71"/>
      <c r="AJ79" s="71" t="str">
        <f t="shared" si="11"/>
        <v>99999.9993072836-8.322958387497j</v>
      </c>
      <c r="AK79" s="71" t="str">
        <f t="shared" si="12"/>
        <v>31999.9999999826-0.023573451664212j</v>
      </c>
      <c r="AL79" s="71" t="str">
        <f t="shared" si="43"/>
        <v>10000-1254895661.5936j</v>
      </c>
      <c r="AM79" s="71" t="str">
        <f t="shared" si="44"/>
        <v>963.139120066036-389450377.741238j</v>
      </c>
      <c r="AN79" s="71" t="str">
        <f t="shared" si="45"/>
        <v>10963.139120066-389450377.741238j</v>
      </c>
      <c r="AO79" s="71" t="str">
        <f t="shared" si="46"/>
        <v>31999.9997060462-2.65291995081768j</v>
      </c>
      <c r="AP79" s="71" t="str">
        <f t="shared" si="47"/>
        <v>0.242424242738382+0.0000151502137835705j</v>
      </c>
      <c r="AQ79" s="71" t="str">
        <f t="shared" si="13"/>
        <v>1+0.000283334755579626j</v>
      </c>
      <c r="AR79" s="71" t="str">
        <f t="shared" si="14"/>
        <v>1+5.6553843429067E-07j</v>
      </c>
      <c r="AS79" s="71" t="str">
        <f t="shared" si="15"/>
        <v>8.87191953408703E-10j</v>
      </c>
      <c r="AT79" s="71" t="str">
        <f t="shared" si="48"/>
        <v>-5.01741148246039E-16+8.87191953408703E-10j</v>
      </c>
      <c r="AU79" s="149" t="str">
        <f t="shared" si="49"/>
        <v>318723.829785437-1127151792.03079j</v>
      </c>
      <c r="AV79" s="71" t="str">
        <f t="shared" si="16"/>
        <v>9638.5542162124-0.0794604075689699j</v>
      </c>
      <c r="AW79" s="71"/>
      <c r="AX79" s="71" t="str">
        <f t="shared" si="17"/>
        <v>0.602409638513275-4.96627547306062E-06j</v>
      </c>
      <c r="AY79" s="71"/>
      <c r="AZ79" s="71" t="str">
        <f t="shared" si="50"/>
        <v>3.8345151771169-11271.5177541244j</v>
      </c>
      <c r="BA79" s="71" t="str">
        <f t="shared" si="51"/>
        <v>2.25397143955418-6790.0709548013j</v>
      </c>
      <c r="BB79" s="71">
        <f t="shared" si="52"/>
        <v>76.637486730344392</v>
      </c>
      <c r="BC79" s="71">
        <f t="shared" si="53"/>
        <v>90.019019395636022</v>
      </c>
      <c r="BD79" s="71" t="str">
        <f t="shared" si="18"/>
        <v>12.4099519411463-51120.0474828207j</v>
      </c>
      <c r="BE79" s="71">
        <f t="shared" si="54"/>
        <v>94.171825226835452</v>
      </c>
      <c r="BF79" s="71">
        <f t="shared" si="55"/>
        <v>90.013909178321072</v>
      </c>
      <c r="BG79" s="71"/>
      <c r="BH79" s="71" t="str">
        <f t="shared" si="19"/>
        <v>-1.31154738581505-16742.7345576458j</v>
      </c>
      <c r="BI79" s="71">
        <f t="shared" si="56"/>
        <v>84.476527864796509</v>
      </c>
      <c r="BJ79" s="71">
        <f t="shared" si="57"/>
        <v>89.995511717071906</v>
      </c>
      <c r="BK79" s="71"/>
      <c r="BL79" s="71">
        <f t="shared" si="58"/>
        <v>-83.476527864796509</v>
      </c>
      <c r="BM79" s="71">
        <f t="shared" si="59"/>
        <v>-89.995511717071906</v>
      </c>
      <c r="BN79" s="71"/>
      <c r="BO79" s="158"/>
      <c r="BP79" s="158" t="str">
        <f t="shared" si="20"/>
        <v>0.00001+8.3229584451515E-10j</v>
      </c>
      <c r="BQ79" s="158" t="str">
        <f t="shared" si="21"/>
        <v>2.50870553983487E-13+8.85421040105983E-10j</v>
      </c>
      <c r="BR79" s="158" t="str">
        <f t="shared" si="22"/>
        <v>-0.000357148640990148-0.0000221434318145574j</v>
      </c>
      <c r="BS79" s="158" t="str">
        <f t="shared" si="23"/>
        <v>0.0000412500002508706+1.71771688462113E-09j</v>
      </c>
      <c r="BT79" s="158" t="str">
        <f t="shared" si="60"/>
        <v>-1.4732343494295E-08-9.14030048156577E-10j</v>
      </c>
      <c r="BU79" s="158" t="str">
        <f t="shared" si="61"/>
        <v>-2.50870553983487E-13-8.85421040105983E-10j</v>
      </c>
      <c r="BV79" s="158" t="str">
        <f t="shared" si="62"/>
        <v>-1.4732594364849E-08-1.79945108826256E-09j</v>
      </c>
      <c r="BW79" s="158" t="str">
        <f t="shared" si="63"/>
        <v>0.999999999992057-2.81838306903042E-06j</v>
      </c>
      <c r="BX79" s="158" t="str">
        <f t="shared" si="64"/>
        <v>-0.00001-8.3229584451515E-10j</v>
      </c>
      <c r="BY79" s="158" t="str">
        <f t="shared" si="65"/>
        <v>668.796384933898-81.6327552973985j</v>
      </c>
      <c r="BZ79" s="71">
        <f t="shared" si="66"/>
        <v>56.570104229320563</v>
      </c>
      <c r="CA79" s="71">
        <f t="shared" si="67"/>
        <v>173.04094614448337</v>
      </c>
      <c r="CB79" s="158" t="str">
        <f t="shared" si="24"/>
        <v>5035.0769488114-615.03326598475j</v>
      </c>
      <c r="CC79" s="71" t="str">
        <f t="shared" si="25"/>
        <v>1649.01341008012-201.96394847155j</v>
      </c>
      <c r="CD79" s="71">
        <f t="shared" si="68"/>
        <v>64.409145363772652</v>
      </c>
      <c r="CE79" s="71">
        <f t="shared" si="69"/>
        <v>173.01743846591927</v>
      </c>
      <c r="CF79" s="71"/>
      <c r="CG79" s="71">
        <f t="shared" si="70"/>
        <v>-63.409145363772652</v>
      </c>
      <c r="CH79" s="71">
        <f t="shared" si="71"/>
        <v>-173.01743846591927</v>
      </c>
      <c r="CI79" s="71"/>
      <c r="CJ79" s="158"/>
      <c r="CK79" s="158"/>
      <c r="CL79" s="158"/>
      <c r="CM79" s="71"/>
      <c r="CN79" s="158">
        <v>208.92961308540299</v>
      </c>
      <c r="CO79" s="158">
        <v>49.614982966149903</v>
      </c>
      <c r="CP79" s="158">
        <v>94.769188319151098</v>
      </c>
      <c r="CQ79" s="64"/>
      <c r="CR79" s="69"/>
      <c r="CS79" s="69"/>
      <c r="CT79" s="69"/>
      <c r="CU79" s="64"/>
      <c r="CV79" s="69"/>
      <c r="CW79" s="69"/>
      <c r="CX79" s="69"/>
      <c r="CY79" s="64"/>
      <c r="CZ79" s="69"/>
      <c r="DA79" s="69"/>
      <c r="DB79" s="69"/>
      <c r="DC79" s="64"/>
      <c r="DD79" s="69"/>
      <c r="DE79" s="69"/>
      <c r="DF79" s="69"/>
      <c r="DG79" s="64"/>
      <c r="DH79" s="69"/>
      <c r="DI79" s="69"/>
      <c r="DJ79" s="69"/>
      <c r="DK79" s="64"/>
      <c r="DL79" s="69"/>
      <c r="DM79" s="69"/>
      <c r="DN79" s="69"/>
      <c r="DO79" s="70"/>
    </row>
    <row r="80" spans="1:119">
      <c r="A80" s="71">
        <v>16</v>
      </c>
      <c r="B80" s="71">
        <f t="shared" si="0"/>
        <v>3.0199517204020165</v>
      </c>
      <c r="C80" s="71" t="str">
        <f t="shared" si="26"/>
        <v>18.9749162780217j</v>
      </c>
      <c r="D80" s="71">
        <f t="shared" si="1"/>
        <v>0.99999999985407828</v>
      </c>
      <c r="E80" s="71" t="str">
        <f t="shared" si="2"/>
        <v>-0.0000189749162780217j</v>
      </c>
      <c r="F80" s="71" t="str">
        <f t="shared" si="27"/>
        <v>0.999999999854078-0.0000189749162780217j</v>
      </c>
      <c r="G80" s="71">
        <f t="shared" si="28"/>
        <v>2.9620282462145707E-10</v>
      </c>
      <c r="H80" s="71">
        <f t="shared" si="29"/>
        <v>-1.0871826193728929E-3</v>
      </c>
      <c r="I80" s="71"/>
      <c r="J80" s="71">
        <f t="shared" si="3"/>
        <v>42.477876106194692</v>
      </c>
      <c r="K80" s="71" t="str">
        <f t="shared" si="4"/>
        <v>1+0.000627026108407227j</v>
      </c>
      <c r="L80" s="71">
        <f t="shared" si="5"/>
        <v>0.99999995051370871</v>
      </c>
      <c r="M80" s="71" t="str">
        <f t="shared" si="6"/>
        <v>0.0000964228002227046j</v>
      </c>
      <c r="N80" s="71" t="str">
        <f t="shared" si="30"/>
        <v>0.999999950513709+0.0000964228002227046j</v>
      </c>
      <c r="O80" s="71" t="str">
        <f t="shared" si="31"/>
        <v>1.00000010064855+0.000530603324737298j</v>
      </c>
      <c r="P80" s="71" t="str">
        <f t="shared" si="32"/>
        <v>42.4778803815313+0.0225389022897259j</v>
      </c>
      <c r="Q80" s="71"/>
      <c r="R80" s="71">
        <f t="shared" si="7"/>
        <v>46.725663716814154</v>
      </c>
      <c r="S80" s="71" t="str">
        <f t="shared" si="8"/>
        <v>1+8.53871232510976E-07j</v>
      </c>
      <c r="T80" s="71" t="str">
        <f t="shared" si="33"/>
        <v>0.999999950513709+0.0000964228002227046j</v>
      </c>
      <c r="U80" s="71" t="str">
        <f t="shared" si="34"/>
        <v>1.00000004027127-0.0000955689376026143j</v>
      </c>
      <c r="V80" s="71" t="str">
        <f t="shared" si="35"/>
        <v>46.725665598516-0.00446552204019295j</v>
      </c>
      <c r="W80" s="71"/>
      <c r="X80" s="71" t="str">
        <f t="shared" si="9"/>
        <v>2.05326746425229+0.00105050984464062j</v>
      </c>
      <c r="Y80" s="71">
        <f t="shared" si="36"/>
        <v>6.2489116457464196</v>
      </c>
      <c r="Z80" s="71">
        <f t="shared" si="37"/>
        <v>-179.97068585742923</v>
      </c>
      <c r="AA80" s="71"/>
      <c r="AB80" s="71" t="str">
        <f t="shared" si="10"/>
        <v>7.5286468396649-0.000719504751076684j</v>
      </c>
      <c r="AC80" s="71">
        <f t="shared" si="38"/>
        <v>17.534338546745289</v>
      </c>
      <c r="AD80" s="71">
        <f t="shared" si="39"/>
        <v>179.99452430346</v>
      </c>
      <c r="AE80" s="71"/>
      <c r="AF80" s="71" t="str">
        <f t="shared" si="40"/>
        <v>2.46576685109702-0.00108402462001577j</v>
      </c>
      <c r="AG80" s="71">
        <f t="shared" si="41"/>
        <v>7.8390410350287967</v>
      </c>
      <c r="AH80" s="71">
        <f t="shared" si="42"/>
        <v>179.97481106878126</v>
      </c>
      <c r="AI80" s="71"/>
      <c r="AJ80" s="71" t="str">
        <f t="shared" si="11"/>
        <v>99999.9992046552-8.91821057973968j</v>
      </c>
      <c r="AK80" s="71" t="str">
        <f t="shared" si="12"/>
        <v>31999.9999999801-0.0252594085492868j</v>
      </c>
      <c r="AL80" s="71" t="str">
        <f t="shared" si="43"/>
        <v>10000-1171136773.23372j</v>
      </c>
      <c r="AM80" s="71" t="str">
        <f t="shared" si="44"/>
        <v>963.139120061719-363456239.974756j</v>
      </c>
      <c r="AN80" s="71" t="str">
        <f t="shared" si="45"/>
        <v>10963.1391200617-363456239.974756j</v>
      </c>
      <c r="AO80" s="71" t="str">
        <f t="shared" si="46"/>
        <v>31999.9996624959-2.84265493737187j</v>
      </c>
      <c r="AP80" s="71" t="str">
        <f t="shared" si="47"/>
        <v>0.242424242784923+0.0000162337465465387j</v>
      </c>
      <c r="AQ80" s="71" t="str">
        <f t="shared" si="13"/>
        <v>1+0.000303598660448347j</v>
      </c>
      <c r="AR80" s="71" t="str">
        <f t="shared" si="14"/>
        <v>1+6.05985350196302E-07j</v>
      </c>
      <c r="AS80" s="71" t="str">
        <f t="shared" si="15"/>
        <v>9.50643305528887E-10j</v>
      </c>
      <c r="AT80" s="71" t="str">
        <f t="shared" si="48"/>
        <v>-5.76075916412693E-16+9.50643305528887E-10j</v>
      </c>
      <c r="AU80" s="149" t="str">
        <f t="shared" si="49"/>
        <v>318723.829785422-1051919257.58869j</v>
      </c>
      <c r="AV80" s="71" t="str">
        <f t="shared" si="16"/>
        <v>9638.55421611535-0.0851433607113422j</v>
      </c>
      <c r="AW80" s="71"/>
      <c r="AX80" s="71" t="str">
        <f t="shared" si="17"/>
        <v>0.602409638507209-5.32146004445889E-06j</v>
      </c>
      <c r="AY80" s="71"/>
      <c r="AZ80" s="71" t="str">
        <f t="shared" si="50"/>
        <v>3.83451517777465-10519.192397818j</v>
      </c>
      <c r="BA80" s="71" t="str">
        <f t="shared" si="51"/>
        <v>2.25397144004867-6336.86291016254j</v>
      </c>
      <c r="BB80" s="71">
        <f t="shared" si="52"/>
        <v>76.03748678599861</v>
      </c>
      <c r="BC80" s="71">
        <f t="shared" si="53"/>
        <v>90.020379649527271</v>
      </c>
      <c r="BD80" s="71" t="str">
        <f t="shared" si="18"/>
        <v>12.4099519880338-47708.0045437281j</v>
      </c>
      <c r="BE80" s="71">
        <f t="shared" si="54"/>
        <v>93.571825332743899</v>
      </c>
      <c r="BF80" s="71">
        <f t="shared" si="55"/>
        <v>90.014903952987282</v>
      </c>
      <c r="BG80" s="71"/>
      <c r="BH80" s="71" t="str">
        <f t="shared" si="19"/>
        <v>-1.31154734808956-15625.2289471856j</v>
      </c>
      <c r="BI80" s="71">
        <f t="shared" si="56"/>
        <v>83.876527821027466</v>
      </c>
      <c r="BJ80" s="71">
        <f t="shared" si="57"/>
        <v>89.99519071830855</v>
      </c>
      <c r="BK80" s="71"/>
      <c r="BL80" s="71">
        <f t="shared" si="58"/>
        <v>-82.876527821027466</v>
      </c>
      <c r="BM80" s="71">
        <f t="shared" si="59"/>
        <v>-89.99519071830855</v>
      </c>
      <c r="BN80" s="71"/>
      <c r="BO80" s="158"/>
      <c r="BP80" s="158" t="str">
        <f t="shared" si="20"/>
        <v>0.00001+8.9182106506702E-10j</v>
      </c>
      <c r="BQ80" s="158" t="str">
        <f t="shared" si="21"/>
        <v>2.88037931657272E-13+9.48745726453155E-10j</v>
      </c>
      <c r="BR80" s="158" t="str">
        <f t="shared" si="22"/>
        <v>-0.000357149497888002-0.0000237271144336822j</v>
      </c>
      <c r="BS80" s="158" t="str">
        <f t="shared" si="23"/>
        <v>0.0000412500002880379+1.84056679152018E-09j</v>
      </c>
      <c r="BT80" s="158" t="str">
        <f t="shared" si="60"/>
        <v>-1.47323732194138E-08-9.79400834729119E-10j</v>
      </c>
      <c r="BU80" s="158" t="str">
        <f t="shared" si="61"/>
        <v>-2.88037931657272E-13-9.48745726453155E-10j</v>
      </c>
      <c r="BV80" s="158" t="str">
        <f t="shared" si="62"/>
        <v>-1.47326612573455E-08-1.92814656118227E-09j</v>
      </c>
      <c r="BW80" s="158" t="str">
        <f t="shared" si="63"/>
        <v>0.99999999999088-3.01995186801736E-06j</v>
      </c>
      <c r="BX80" s="158" t="str">
        <f t="shared" si="64"/>
        <v>-0.00001-8.9182106506702E-10j</v>
      </c>
      <c r="BY80" s="158" t="str">
        <f t="shared" si="65"/>
        <v>667.341139302403-87.2802190231512j</v>
      </c>
      <c r="BZ80" s="71">
        <f t="shared" si="66"/>
        <v>56.560618010858761</v>
      </c>
      <c r="CA80" s="71">
        <f t="shared" si="67"/>
        <v>172.54869310234659</v>
      </c>
      <c r="CB80" s="158" t="str">
        <f t="shared" si="24"/>
        <v>5024.11296085515-657.582100234225j</v>
      </c>
      <c r="CC80" s="71" t="str">
        <f t="shared" si="25"/>
        <v>1645.41304575893-215.936085048727j</v>
      </c>
      <c r="CD80" s="71">
        <f t="shared" si="68"/>
        <v>64.399659045887589</v>
      </c>
      <c r="CE80" s="71">
        <f t="shared" si="69"/>
        <v>172.52350417112788</v>
      </c>
      <c r="CF80" s="71"/>
      <c r="CG80" s="71">
        <f t="shared" si="70"/>
        <v>-63.399659045887589</v>
      </c>
      <c r="CH80" s="71">
        <f t="shared" si="71"/>
        <v>-172.52350417112788</v>
      </c>
      <c r="CI80" s="71"/>
      <c r="CJ80" s="158"/>
      <c r="CK80" s="158"/>
      <c r="CL80" s="158"/>
      <c r="CM80" s="71"/>
      <c r="CN80" s="158">
        <v>218.77616239495501</v>
      </c>
      <c r="CO80" s="158">
        <v>49.218657517317297</v>
      </c>
      <c r="CP80" s="158">
        <v>94.418319036397193</v>
      </c>
      <c r="CQ80" s="64"/>
      <c r="CR80" s="69"/>
      <c r="CS80" s="69"/>
      <c r="CT80" s="69"/>
      <c r="CU80" s="64"/>
      <c r="CV80" s="69"/>
      <c r="CW80" s="69"/>
      <c r="CX80" s="69"/>
      <c r="CY80" s="64"/>
      <c r="CZ80" s="69"/>
      <c r="DA80" s="69"/>
      <c r="DB80" s="69"/>
      <c r="DC80" s="64"/>
      <c r="DD80" s="69"/>
      <c r="DE80" s="69"/>
      <c r="DF80" s="69"/>
      <c r="DG80" s="64"/>
      <c r="DH80" s="69"/>
      <c r="DI80" s="69"/>
      <c r="DJ80" s="69"/>
      <c r="DK80" s="64"/>
      <c r="DL80" s="69"/>
      <c r="DM80" s="69"/>
      <c r="DN80" s="69"/>
      <c r="DO80" s="70"/>
    </row>
    <row r="81" spans="1:119">
      <c r="A81" s="71">
        <v>17</v>
      </c>
      <c r="B81" s="71">
        <f t="shared" si="0"/>
        <v>3.2359365692962836</v>
      </c>
      <c r="C81" s="71" t="str">
        <f t="shared" si="26"/>
        <v>20.3319891071675j</v>
      </c>
      <c r="D81" s="71">
        <f t="shared" si="1"/>
        <v>0.99999999983245946</v>
      </c>
      <c r="E81" s="71" t="str">
        <f t="shared" si="2"/>
        <v>-0.0000203319891071675j</v>
      </c>
      <c r="F81" s="71" t="str">
        <f t="shared" si="27"/>
        <v>0.999999999832459-0.0000203319891071675j</v>
      </c>
      <c r="G81" s="71">
        <f t="shared" si="28"/>
        <v>3.4008743896775675E-10</v>
      </c>
      <c r="H81" s="71">
        <f t="shared" si="29"/>
        <v>-1.164937164981311E-3</v>
      </c>
      <c r="I81" s="71"/>
      <c r="J81" s="71">
        <f t="shared" si="3"/>
        <v>42.477876106194692</v>
      </c>
      <c r="K81" s="71" t="str">
        <f t="shared" si="4"/>
        <v>1+0.00067187058004635j</v>
      </c>
      <c r="L81" s="71">
        <f t="shared" si="5"/>
        <v>0.99999994318213536</v>
      </c>
      <c r="M81" s="71" t="str">
        <f t="shared" si="6"/>
        <v>0.000103318891903697j</v>
      </c>
      <c r="N81" s="71" t="str">
        <f t="shared" si="30"/>
        <v>0.999999943182135+0.000103318891903697j</v>
      </c>
      <c r="O81" s="71" t="str">
        <f t="shared" si="31"/>
        <v>1.00000011556+0.000568551708507016j</v>
      </c>
      <c r="P81" s="71" t="str">
        <f t="shared" si="32"/>
        <v>42.4778810149381+0.0241508690339263j</v>
      </c>
      <c r="Q81" s="71"/>
      <c r="R81" s="71">
        <f t="shared" si="7"/>
        <v>46.725663716814154</v>
      </c>
      <c r="S81" s="71" t="str">
        <f t="shared" si="8"/>
        <v>1+9.14939509822538E-07j</v>
      </c>
      <c r="T81" s="71" t="str">
        <f t="shared" si="33"/>
        <v>0.999999943182135+0.000103318891903697j</v>
      </c>
      <c r="U81" s="71" t="str">
        <f t="shared" si="34"/>
        <v>1.0000000462376-0.000102403962989467j</v>
      </c>
      <c r="V81" s="71" t="str">
        <f t="shared" si="35"/>
        <v>46.7256658772967-0.00478489313791492j</v>
      </c>
      <c r="W81" s="71"/>
      <c r="X81" s="71" t="str">
        <f t="shared" si="9"/>
        <v>2.05326749788782+0.00112564158362229j</v>
      </c>
      <c r="Y81" s="71">
        <f t="shared" si="36"/>
        <v>6.2489119564586417</v>
      </c>
      <c r="Z81" s="71">
        <f t="shared" si="37"/>
        <v>-179.96858933110704</v>
      </c>
      <c r="AA81" s="71"/>
      <c r="AB81" s="71" t="str">
        <f t="shared" si="10"/>
        <v>7.52864688458329-0.000770963241282144j</v>
      </c>
      <c r="AC81" s="71">
        <f t="shared" si="38"/>
        <v>17.534338604444827</v>
      </c>
      <c r="AD81" s="71">
        <f t="shared" si="39"/>
        <v>179.9941326854071</v>
      </c>
      <c r="AE81" s="71"/>
      <c r="AF81" s="71" t="str">
        <f t="shared" si="40"/>
        <v>2.46576678338821-0.00116155327714715j</v>
      </c>
      <c r="AG81" s="71">
        <f t="shared" si="41"/>
        <v>7.839040920875461</v>
      </c>
      <c r="AH81" s="71">
        <f t="shared" si="42"/>
        <v>179.97300957414723</v>
      </c>
      <c r="AI81" s="71"/>
      <c r="AJ81" s="71" t="str">
        <f t="shared" si="11"/>
        <v>99999.999086822-9.55603479310512j</v>
      </c>
      <c r="AK81" s="71" t="str">
        <f t="shared" si="12"/>
        <v>31999.9999999771-0.027065943899442j</v>
      </c>
      <c r="AL81" s="71" t="str">
        <f t="shared" si="43"/>
        <v>10000-1092968430.44188j</v>
      </c>
      <c r="AM81" s="71" t="str">
        <f t="shared" si="44"/>
        <v>963.139120056776-339197099.108729j</v>
      </c>
      <c r="AN81" s="71" t="str">
        <f t="shared" si="45"/>
        <v>10963.1391200568-339197099.108729j</v>
      </c>
      <c r="AO81" s="71" t="str">
        <f t="shared" si="46"/>
        <v>31999.9996124934-3.04595963715103j</v>
      </c>
      <c r="AP81" s="71" t="str">
        <f t="shared" si="47"/>
        <v>0.242424242838358+0.0000173947728196782j</v>
      </c>
      <c r="AQ81" s="71" t="str">
        <f t="shared" si="13"/>
        <v>1+0.00032531182571468j</v>
      </c>
      <c r="AR81" s="71" t="str">
        <f t="shared" si="14"/>
        <v>1+6.49325001426507E-07j</v>
      </c>
      <c r="AS81" s="71" t="str">
        <f t="shared" si="15"/>
        <v>1.01863265426909E-09j</v>
      </c>
      <c r="AT81" s="71" t="str">
        <f t="shared" si="48"/>
        <v>-6.61423649686363E-16+1.01863265426909E-09j</v>
      </c>
      <c r="AU81" s="149" t="str">
        <f t="shared" si="49"/>
        <v>318723.829785405-981708171.262536j</v>
      </c>
      <c r="AV81" s="71" t="str">
        <f t="shared" si="16"/>
        <v>9638.55421600391-0.0912327547139573j</v>
      </c>
      <c r="AW81" s="71"/>
      <c r="AX81" s="71" t="str">
        <f t="shared" si="17"/>
        <v>0.602409638500244-5.70204716962233E-06j</v>
      </c>
      <c r="AY81" s="71"/>
      <c r="AZ81" s="71" t="str">
        <f t="shared" si="50"/>
        <v>3.83451517852987-9817.08152182109j</v>
      </c>
      <c r="BA81" s="71" t="str">
        <f t="shared" si="51"/>
        <v>2.25397144061643-5913.90455255225j</v>
      </c>
      <c r="BB81" s="71">
        <f t="shared" si="52"/>
        <v>75.437486849898363</v>
      </c>
      <c r="BC81" s="71">
        <f t="shared" si="53"/>
        <v>90.021837187815535</v>
      </c>
      <c r="BD81" s="71" t="str">
        <f t="shared" si="18"/>
        <v>12.4099520418677-44523.7008230246j</v>
      </c>
      <c r="BE81" s="71">
        <f t="shared" si="54"/>
        <v>92.97182545434319</v>
      </c>
      <c r="BF81" s="71">
        <f t="shared" si="55"/>
        <v>90.015969873222616</v>
      </c>
      <c r="BG81" s="71"/>
      <c r="BH81" s="71" t="str">
        <f t="shared" si="19"/>
        <v>-1.31154730477488-14582.3120239196j</v>
      </c>
      <c r="BI81" s="71">
        <f t="shared" si="56"/>
        <v>83.276527770773839</v>
      </c>
      <c r="BJ81" s="71">
        <f t="shared" si="57"/>
        <v>89.994846761962748</v>
      </c>
      <c r="BK81" s="71"/>
      <c r="BL81" s="71">
        <f t="shared" si="58"/>
        <v>-82.276527770773839</v>
      </c>
      <c r="BM81" s="71">
        <f t="shared" si="59"/>
        <v>-89.994846761962748</v>
      </c>
      <c r="BN81" s="71"/>
      <c r="BO81" s="158"/>
      <c r="BP81" s="158" t="str">
        <f t="shared" si="20"/>
        <v>0.00001+9.55603488036873E-10j</v>
      </c>
      <c r="BQ81" s="158" t="str">
        <f t="shared" si="21"/>
        <v>3.30711789844688E-13+1.01659934777392E-09j</v>
      </c>
      <c r="BR81" s="158" t="str">
        <f t="shared" si="22"/>
        <v>-0.000357150481738357-0.0000254240608782187j</v>
      </c>
      <c r="BS81" s="158" t="str">
        <f t="shared" si="23"/>
        <v>0.0000412500003307118+1.97220283581079E-09j</v>
      </c>
      <c r="BT81" s="158" t="str">
        <f t="shared" si="60"/>
        <v>-1.47324073484161E-08-1.04944689282745E-09j</v>
      </c>
      <c r="BU81" s="158" t="str">
        <f t="shared" si="61"/>
        <v>-3.30711789844688E-13-1.01659934777392E-09j</v>
      </c>
      <c r="BV81" s="158" t="str">
        <f t="shared" si="62"/>
        <v>-1.47327380602059E-08-2.06604624060137E-09j</v>
      </c>
      <c r="BW81" s="158" t="str">
        <f t="shared" si="63"/>
        <v>0.999999999989529-3.23593672746459E-06j</v>
      </c>
      <c r="BX81" s="158" t="str">
        <f t="shared" si="64"/>
        <v>-0.00001-9.55603488036873E-10j</v>
      </c>
      <c r="BY81" s="158" t="str">
        <f t="shared" si="65"/>
        <v>665.678105573004-93.2887354497489j</v>
      </c>
      <c r="BZ81" s="71">
        <f t="shared" si="66"/>
        <v>56.549751866597767</v>
      </c>
      <c r="CA81" s="71">
        <f t="shared" si="67"/>
        <v>172.0224714130031</v>
      </c>
      <c r="CB81" s="158" t="str">
        <f t="shared" si="24"/>
        <v>5011.58347347165-702.85116086039j</v>
      </c>
      <c r="CC81" s="71" t="str">
        <f t="shared" si="25"/>
        <v>1641.29860131432-230.801485721335j</v>
      </c>
      <c r="CD81" s="71">
        <f t="shared" si="68"/>
        <v>64.388792787473221</v>
      </c>
      <c r="CE81" s="71">
        <f t="shared" si="69"/>
        <v>171.9954809871503</v>
      </c>
      <c r="CF81" s="71"/>
      <c r="CG81" s="71">
        <f t="shared" si="70"/>
        <v>-63.388792787473221</v>
      </c>
      <c r="CH81" s="71">
        <f t="shared" si="71"/>
        <v>-171.9954809871503</v>
      </c>
      <c r="CI81" s="71"/>
      <c r="CJ81" s="158"/>
      <c r="CK81" s="158"/>
      <c r="CL81" s="158"/>
      <c r="CM81" s="71"/>
      <c r="CN81" s="158">
        <v>229.08676527677699</v>
      </c>
      <c r="CO81" s="158">
        <v>48.821849021987802</v>
      </c>
      <c r="CP81" s="158">
        <v>94.0764993414316</v>
      </c>
      <c r="CQ81" s="64"/>
      <c r="CR81" s="69"/>
      <c r="CS81" s="69"/>
      <c r="CT81" s="69"/>
      <c r="CU81" s="64"/>
      <c r="CV81" s="69"/>
      <c r="CW81" s="69"/>
      <c r="CX81" s="69"/>
      <c r="CY81" s="64"/>
      <c r="CZ81" s="69"/>
      <c r="DA81" s="69"/>
      <c r="DB81" s="69"/>
      <c r="DC81" s="64"/>
      <c r="DD81" s="69"/>
      <c r="DE81" s="69"/>
      <c r="DF81" s="69"/>
      <c r="DG81" s="64"/>
      <c r="DH81" s="69"/>
      <c r="DI81" s="69"/>
      <c r="DJ81" s="69"/>
      <c r="DK81" s="64"/>
      <c r="DL81" s="69"/>
      <c r="DM81" s="69"/>
      <c r="DN81" s="69"/>
      <c r="DO81" s="70"/>
    </row>
    <row r="82" spans="1:119">
      <c r="A82" s="71">
        <v>18</v>
      </c>
      <c r="B82" s="71">
        <f t="shared" si="0"/>
        <v>3.4673685045253171</v>
      </c>
      <c r="C82" s="71" t="str">
        <f t="shared" si="26"/>
        <v>21.7861188422107j</v>
      </c>
      <c r="D82" s="71">
        <f t="shared" si="1"/>
        <v>0.99999999980763765</v>
      </c>
      <c r="E82" s="71" t="str">
        <f t="shared" si="2"/>
        <v>-0.0000217861188422107j</v>
      </c>
      <c r="F82" s="71" t="str">
        <f t="shared" si="27"/>
        <v>0.999999999807638-0.0000217861188422107j</v>
      </c>
      <c r="G82" s="71">
        <f t="shared" si="28"/>
        <v>3.9047933505784605E-10</v>
      </c>
      <c r="H82" s="71">
        <f t="shared" si="29"/>
        <v>-1.2482526616717409E-3</v>
      </c>
      <c r="I82" s="71"/>
      <c r="J82" s="71">
        <f t="shared" si="3"/>
        <v>42.477876106194692</v>
      </c>
      <c r="K82" s="71" t="str">
        <f t="shared" si="4"/>
        <v>1+0.000719922297140853j</v>
      </c>
      <c r="L82" s="71">
        <f t="shared" si="5"/>
        <v>0.999999934764363</v>
      </c>
      <c r="M82" s="71" t="str">
        <f t="shared" si="6"/>
        <v>0.000110708187270568j</v>
      </c>
      <c r="N82" s="71" t="str">
        <f t="shared" si="30"/>
        <v>0.999999934764363+0.000110708187270568j</v>
      </c>
      <c r="O82" s="71" t="str">
        <f t="shared" si="31"/>
        <v>1.00000013268064+0.000609214134923924j</v>
      </c>
      <c r="P82" s="71" t="str">
        <f t="shared" si="32"/>
        <v>42.4778817421865+0.025878122545441j</v>
      </c>
      <c r="Q82" s="71"/>
      <c r="R82" s="71">
        <f t="shared" si="7"/>
        <v>46.725663716814154</v>
      </c>
      <c r="S82" s="71" t="str">
        <f t="shared" si="8"/>
        <v>1+9.80375347899481E-07j</v>
      </c>
      <c r="T82" s="71" t="str">
        <f t="shared" si="33"/>
        <v>0.999999934764363+0.000110708187270568j</v>
      </c>
      <c r="U82" s="71" t="str">
        <f t="shared" si="34"/>
        <v>1.00000005308787-0.000109727824958095j</v>
      </c>
      <c r="V82" s="71" t="str">
        <f t="shared" si="35"/>
        <v>46.7256661973801-0.00512710544936939j</v>
      </c>
      <c r="W82" s="71"/>
      <c r="X82" s="71" t="str">
        <f t="shared" si="9"/>
        <v>2.05326753650658+0.00120614669347048j</v>
      </c>
      <c r="Y82" s="71">
        <f t="shared" si="36"/>
        <v>6.2489123132040021</v>
      </c>
      <c r="Z82" s="71">
        <f t="shared" si="37"/>
        <v>-179.96634286286036</v>
      </c>
      <c r="AA82" s="71"/>
      <c r="AB82" s="71" t="str">
        <f t="shared" si="10"/>
        <v>7.52864693615655-0.000826102009325888j</v>
      </c>
      <c r="AC82" s="71">
        <f t="shared" si="38"/>
        <v>17.534338670692811</v>
      </c>
      <c r="AD82" s="71">
        <f t="shared" si="39"/>
        <v>179.99371305909375</v>
      </c>
      <c r="AE82" s="71"/>
      <c r="AF82" s="71" t="str">
        <f t="shared" si="40"/>
        <v>2.46576670564811-0.00124462672293728j</v>
      </c>
      <c r="AG82" s="71">
        <f t="shared" si="41"/>
        <v>7.8390407898099355</v>
      </c>
      <c r="AH82" s="71">
        <f t="shared" si="42"/>
        <v>179.97107923792069</v>
      </c>
      <c r="AI82" s="71"/>
      <c r="AJ82" s="71" t="str">
        <f t="shared" si="11"/>
        <v>99999.9989515314-10.2394757484813j</v>
      </c>
      <c r="AK82" s="71" t="str">
        <f t="shared" si="12"/>
        <v>31999.9999999737-0.0290016814027271j</v>
      </c>
      <c r="AL82" s="71" t="str">
        <f t="shared" si="43"/>
        <v>10000-1020017488.34522j</v>
      </c>
      <c r="AM82" s="71" t="str">
        <f t="shared" si="44"/>
        <v>963.139120051094-316557151.561925j</v>
      </c>
      <c r="AN82" s="71" t="str">
        <f t="shared" si="45"/>
        <v>10963.1391200511-316557151.561925j</v>
      </c>
      <c r="AO82" s="71" t="str">
        <f t="shared" si="46"/>
        <v>31999.9995550827-3.26380454634268j</v>
      </c>
      <c r="AP82" s="71" t="str">
        <f t="shared" si="47"/>
        <v>0.242424242899711+0.0000186388348849424j</v>
      </c>
      <c r="AQ82" s="71" t="str">
        <f t="shared" si="13"/>
        <v>1+0.000348577901475371j</v>
      </c>
      <c r="AR82" s="71" t="str">
        <f t="shared" si="14"/>
        <v>1+6.95764274401939E-07j</v>
      </c>
      <c r="AS82" s="71" t="str">
        <f t="shared" si="15"/>
        <v>1.09148455399476E-09j</v>
      </c>
      <c r="AT82" s="71" t="str">
        <f t="shared" si="48"/>
        <v>-7.59415958731088E-16+1.09148455399476E-09j</v>
      </c>
      <c r="AU82" s="149" t="str">
        <f t="shared" si="49"/>
        <v>318723.829785383-916183372.986921j</v>
      </c>
      <c r="AV82" s="71" t="str">
        <f t="shared" si="16"/>
        <v>9638.55421587598-0.0977576579447143j</v>
      </c>
      <c r="AW82" s="71"/>
      <c r="AX82" s="71" t="str">
        <f t="shared" si="17"/>
        <v>0.602409638492249-6.10985362154464E-06j</v>
      </c>
      <c r="AY82" s="71"/>
      <c r="AZ82" s="71" t="str">
        <f t="shared" si="50"/>
        <v>3.83451517939694-9161.83352541875j</v>
      </c>
      <c r="BA82" s="71" t="str">
        <f t="shared" si="51"/>
        <v>2.25397144126828-5519.176845402j</v>
      </c>
      <c r="BB82" s="71">
        <f t="shared" si="52"/>
        <v>74.83748692326499</v>
      </c>
      <c r="BC82" s="71">
        <f t="shared" si="53"/>
        <v>90.023398968209491</v>
      </c>
      <c r="BD82" s="71" t="str">
        <f t="shared" si="18"/>
        <v>12.4099521036773-41551.9357092523j</v>
      </c>
      <c r="BE82" s="71">
        <f t="shared" si="54"/>
        <v>92.371825593957823</v>
      </c>
      <c r="BF82" s="71">
        <f t="shared" si="55"/>
        <v>90.017112027303241</v>
      </c>
      <c r="BG82" s="71"/>
      <c r="BH82" s="71" t="str">
        <f t="shared" si="19"/>
        <v>-1.31154725504297-13609.0053133293j</v>
      </c>
      <c r="BI82" s="71">
        <f t="shared" si="56"/>
        <v>82.676527713074933</v>
      </c>
      <c r="BJ82" s="71">
        <f t="shared" si="57"/>
        <v>89.994478206130196</v>
      </c>
      <c r="BK82" s="71"/>
      <c r="BL82" s="71">
        <f t="shared" si="58"/>
        <v>-81.676527713074933</v>
      </c>
      <c r="BM82" s="71">
        <f t="shared" si="59"/>
        <v>-89.994478206130196</v>
      </c>
      <c r="BN82" s="71"/>
      <c r="BO82" s="158"/>
      <c r="BP82" s="158" t="str">
        <f t="shared" si="20"/>
        <v>0.00001+1.0239475855839E-09j</v>
      </c>
      <c r="BQ82" s="158" t="str">
        <f t="shared" si="21"/>
        <v>3.79707933228542E-13+1.08930580975275E-09j</v>
      </c>
      <c r="BR82" s="158" t="str">
        <f t="shared" si="22"/>
        <v>-0.000357151611349676-0.0000272423716855525j</v>
      </c>
      <c r="BS82" s="158" t="str">
        <f t="shared" si="23"/>
        <v>0.0000412500003797079+2.11325339533665E-09j</v>
      </c>
      <c r="BT82" s="158" t="str">
        <f t="shared" si="60"/>
        <v>-1.4732446533753E-08-1.12450259422852E-09j</v>
      </c>
      <c r="BU82" s="158" t="str">
        <f t="shared" si="61"/>
        <v>-3.79707933228542E-13-1.08930580975275E-09j</v>
      </c>
      <c r="BV82" s="158" t="str">
        <f t="shared" si="62"/>
        <v>-1.47328262416862E-08-2.21380840398127E-09j</v>
      </c>
      <c r="BW82" s="158" t="str">
        <f t="shared" si="63"/>
        <v>0.999999999987977-3.46736867400033E-06j</v>
      </c>
      <c r="BX82" s="158" t="str">
        <f t="shared" si="64"/>
        <v>-0.00001-1.0239475855839E-09j</v>
      </c>
      <c r="BY82" s="158" t="str">
        <f t="shared" si="65"/>
        <v>663.778907877728-99.6747010150253j</v>
      </c>
      <c r="BZ82" s="71">
        <f t="shared" si="66"/>
        <v>56.537309299717734</v>
      </c>
      <c r="CA82" s="71">
        <f t="shared" si="67"/>
        <v>171.46012885673446</v>
      </c>
      <c r="CB82" s="158" t="str">
        <f t="shared" si="24"/>
        <v>4997.27469960821-750.963981498636j</v>
      </c>
      <c r="CC82" s="71" t="str">
        <f t="shared" si="25"/>
        <v>1636.59987315988-246.600716125146j</v>
      </c>
      <c r="CD82" s="71">
        <f t="shared" si="68"/>
        <v>64.376350089527662</v>
      </c>
      <c r="CE82" s="71">
        <f t="shared" si="69"/>
        <v>171.43120809465515</v>
      </c>
      <c r="CF82" s="71"/>
      <c r="CG82" s="71">
        <f t="shared" si="70"/>
        <v>-63.376350089527662</v>
      </c>
      <c r="CH82" s="71">
        <f t="shared" si="71"/>
        <v>-171.43120809465515</v>
      </c>
      <c r="CI82" s="71"/>
      <c r="CJ82" s="158"/>
      <c r="CK82" s="158"/>
      <c r="CL82" s="158"/>
      <c r="CM82" s="71"/>
      <c r="CN82" s="158">
        <v>239.88329190194901</v>
      </c>
      <c r="CO82" s="158">
        <v>48.424583561029202</v>
      </c>
      <c r="CP82" s="158">
        <v>93.7430577545326</v>
      </c>
      <c r="CQ82" s="64"/>
      <c r="CR82" s="69"/>
      <c r="CS82" s="69"/>
      <c r="CT82" s="69"/>
      <c r="CU82" s="64"/>
      <c r="CV82" s="69"/>
      <c r="CW82" s="69"/>
      <c r="CX82" s="69"/>
      <c r="CY82" s="64"/>
      <c r="CZ82" s="69"/>
      <c r="DA82" s="69"/>
      <c r="DB82" s="69"/>
      <c r="DC82" s="64"/>
      <c r="DD82" s="69"/>
      <c r="DE82" s="69"/>
      <c r="DF82" s="69"/>
      <c r="DG82" s="64"/>
      <c r="DH82" s="69"/>
      <c r="DI82" s="69"/>
      <c r="DJ82" s="69"/>
      <c r="DK82" s="64"/>
      <c r="DL82" s="69"/>
      <c r="DM82" s="69"/>
      <c r="DN82" s="69"/>
      <c r="DO82" s="70"/>
    </row>
    <row r="83" spans="1:119">
      <c r="A83" s="71">
        <v>19</v>
      </c>
      <c r="B83" s="71">
        <f t="shared" si="0"/>
        <v>3.7153522909717256</v>
      </c>
      <c r="C83" s="71" t="str">
        <f t="shared" si="26"/>
        <v>23.3442469256296j</v>
      </c>
      <c r="D83" s="71">
        <f t="shared" si="1"/>
        <v>0.99999999977913856</v>
      </c>
      <c r="E83" s="71" t="str">
        <f t="shared" si="2"/>
        <v>-0.0000233442469256296j</v>
      </c>
      <c r="F83" s="71" t="str">
        <f t="shared" si="27"/>
        <v>0.999999999779139-0.0000233442469256296j</v>
      </c>
      <c r="G83" s="71">
        <f t="shared" si="28"/>
        <v>4.4832933977358443E-10</v>
      </c>
      <c r="H83" s="71">
        <f t="shared" si="29"/>
        <v>-1.3375268248022674E-3</v>
      </c>
      <c r="I83" s="71"/>
      <c r="J83" s="71">
        <f t="shared" si="3"/>
        <v>42.477876106194692</v>
      </c>
      <c r="K83" s="71" t="str">
        <f t="shared" si="4"/>
        <v>1+0.00077141063965743j</v>
      </c>
      <c r="L83" s="71">
        <f t="shared" si="5"/>
        <v>0.99999992509946711</v>
      </c>
      <c r="M83" s="71" t="str">
        <f t="shared" si="6"/>
        <v>0.000118625959908275j</v>
      </c>
      <c r="N83" s="71" t="str">
        <f t="shared" si="30"/>
        <v>0.999999925099467+0.000118625959908275j</v>
      </c>
      <c r="O83" s="71" t="str">
        <f t="shared" si="31"/>
        <v>1.00000015233776+0.000652784710571865j</v>
      </c>
      <c r="P83" s="71" t="str">
        <f t="shared" si="32"/>
        <v>42.4778825771792+0.0277289080596898j</v>
      </c>
      <c r="Q83" s="71"/>
      <c r="R83" s="71">
        <f t="shared" si="7"/>
        <v>46.725663716814154</v>
      </c>
      <c r="S83" s="71" t="str">
        <f t="shared" si="8"/>
        <v>1+1.05049111165333E-06j</v>
      </c>
      <c r="T83" s="71" t="str">
        <f t="shared" si="33"/>
        <v>0.999999925099467+0.000118625959908275j</v>
      </c>
      <c r="U83" s="71" t="str">
        <f t="shared" si="34"/>
        <v>1.00000006095303-0.0001175754848337j</v>
      </c>
      <c r="V83" s="71" t="str">
        <f t="shared" si="35"/>
        <v>46.7256665648849-0.00549379256568085j</v>
      </c>
      <c r="W83" s="71"/>
      <c r="X83" s="71" t="str">
        <f t="shared" si="9"/>
        <v>2.05326758084684+0.00129240947418809j</v>
      </c>
      <c r="Y83" s="71">
        <f t="shared" si="36"/>
        <v>6.2489127228024124</v>
      </c>
      <c r="Z83" s="71">
        <f t="shared" si="37"/>
        <v>-179.96393572898873</v>
      </c>
      <c r="AA83" s="71"/>
      <c r="AB83" s="71" t="str">
        <f t="shared" si="10"/>
        <v>7.52864699537056-0.000885184266667809j</v>
      </c>
      <c r="AC83" s="71">
        <f t="shared" si="38"/>
        <v>17.534338746755658</v>
      </c>
      <c r="AD83" s="71">
        <f t="shared" si="39"/>
        <v>179.99326342138647</v>
      </c>
      <c r="AE83" s="71"/>
      <c r="AF83" s="71" t="str">
        <f t="shared" si="40"/>
        <v>2.46576661639054-0.0013336415151987j</v>
      </c>
      <c r="AG83" s="71">
        <f t="shared" si="41"/>
        <v>7.8390406393265906</v>
      </c>
      <c r="AH83" s="71">
        <f t="shared" si="42"/>
        <v>179.96901084545254</v>
      </c>
      <c r="AI83" s="71"/>
      <c r="AJ83" s="71" t="str">
        <f t="shared" si="11"/>
        <v>99999.9987961969-10.9717959229671j</v>
      </c>
      <c r="AK83" s="71" t="str">
        <f t="shared" si="12"/>
        <v>31999.9999999698-0.0310758615073688j</v>
      </c>
      <c r="AL83" s="71" t="str">
        <f t="shared" si="43"/>
        <v>10000-951935707.88632j</v>
      </c>
      <c r="AM83" s="71" t="str">
        <f t="shared" si="44"/>
        <v>963.139120044572-295428323.144111j</v>
      </c>
      <c r="AN83" s="71" t="str">
        <f t="shared" si="45"/>
        <v>10963.1391200446-295428323.144111j</v>
      </c>
      <c r="AO83" s="71" t="str">
        <f t="shared" si="46"/>
        <v>31999.9994891667-3.49722957028421j</v>
      </c>
      <c r="AP83" s="71" t="str">
        <f t="shared" si="47"/>
        <v>0.242424242970153+0.0000199718714044266j</v>
      </c>
      <c r="AQ83" s="71" t="str">
        <f t="shared" si="13"/>
        <v>1+0.000373507950810074j</v>
      </c>
      <c r="AR83" s="71" t="str">
        <f t="shared" si="14"/>
        <v>1+7.45524851916315E-07j</v>
      </c>
      <c r="AS83" s="71" t="str">
        <f t="shared" si="15"/>
        <v>1.16954677097404E-09j</v>
      </c>
      <c r="AT83" s="71" t="str">
        <f t="shared" si="48"/>
        <v>-8.71926183239625E-16+1.16954677097404E-09j</v>
      </c>
      <c r="AU83" s="149" t="str">
        <f t="shared" si="49"/>
        <v>318723.829785363-855032073.189402j</v>
      </c>
      <c r="AV83" s="71" t="str">
        <f t="shared" si="16"/>
        <v>9638.55421572908-0.10474921772098j</v>
      </c>
      <c r="AW83" s="71"/>
      <c r="AX83" s="71" t="str">
        <f t="shared" si="17"/>
        <v>0.602409638483067-6.54682610756125E-06j</v>
      </c>
      <c r="AY83" s="71"/>
      <c r="AZ83" s="71" t="str">
        <f t="shared" si="50"/>
        <v>3.83451518039254-8550.32051282142j</v>
      </c>
      <c r="BA83" s="71" t="str">
        <f t="shared" si="51"/>
        <v>2.25397144201675-5150.79551414701j</v>
      </c>
      <c r="BB83" s="71">
        <f t="shared" si="52"/>
        <v>74.23748700750123</v>
      </c>
      <c r="BC83" s="71">
        <f t="shared" si="53"/>
        <v>90.025072446027536</v>
      </c>
      <c r="BD83" s="71" t="str">
        <f t="shared" si="18"/>
        <v>12.4099521746444-38778.5231665311j</v>
      </c>
      <c r="BE83" s="71">
        <f t="shared" si="54"/>
        <v>91.771825754256881</v>
      </c>
      <c r="BF83" s="71">
        <f t="shared" si="55"/>
        <v>90.018335867414024</v>
      </c>
      <c r="BG83" s="71"/>
      <c r="BH83" s="71" t="str">
        <f t="shared" si="19"/>
        <v>-1.31154719794314-12700.6626326277j</v>
      </c>
      <c r="BI83" s="71">
        <f t="shared" si="56"/>
        <v>82.076527646827785</v>
      </c>
      <c r="BJ83" s="71">
        <f t="shared" si="57"/>
        <v>89.994083291480081</v>
      </c>
      <c r="BK83" s="71"/>
      <c r="BL83" s="71">
        <f t="shared" si="58"/>
        <v>-81.076527646827785</v>
      </c>
      <c r="BM83" s="71">
        <f t="shared" si="59"/>
        <v>-89.994083291480081</v>
      </c>
      <c r="BN83" s="71"/>
      <c r="BO83" s="158"/>
      <c r="BP83" s="158" t="str">
        <f t="shared" si="20"/>
        <v>0.00001+1.09717960550459E-09j</v>
      </c>
      <c r="BQ83" s="158" t="str">
        <f t="shared" si="21"/>
        <v>4.35963030799401E-13+1.16721218344582E-09j</v>
      </c>
      <c r="BR83" s="158" t="str">
        <f t="shared" si="22"/>
        <v>-0.000357152908316967-0.0000291907267349459j</v>
      </c>
      <c r="BS83" s="158" t="str">
        <f t="shared" si="23"/>
        <v>0.000041250000435963+2.26439178895041E-09j</v>
      </c>
      <c r="BT83" s="158" t="str">
        <f t="shared" si="60"/>
        <v>-1.47324915245384E-08-1.20492622465559E-09j</v>
      </c>
      <c r="BU83" s="158" t="str">
        <f t="shared" si="61"/>
        <v>-4.35963030799401E-13-1.16721218344582E-09j</v>
      </c>
      <c r="BV83" s="158" t="str">
        <f t="shared" si="62"/>
        <v>-1.47329274875692E-08-2.37213840810141E-09j</v>
      </c>
      <c r="BW83" s="158" t="str">
        <f t="shared" si="63"/>
        <v>0.999999999986196-3.71535247256086E-06j</v>
      </c>
      <c r="BX83" s="158" t="str">
        <f t="shared" si="64"/>
        <v>-0.00001-1.09717960550459E-09j</v>
      </c>
      <c r="BY83" s="158" t="str">
        <f t="shared" si="65"/>
        <v>661.611694420403-106.45368931777j</v>
      </c>
      <c r="BZ83" s="71">
        <f t="shared" si="66"/>
        <v>56.523067145372806</v>
      </c>
      <c r="CA83" s="71">
        <f t="shared" si="67"/>
        <v>170.859420054726</v>
      </c>
      <c r="CB83" s="158" t="str">
        <f t="shared" si="24"/>
        <v>4980.94666416928-802.037896490884j</v>
      </c>
      <c r="CC83" s="71" t="str">
        <f t="shared" si="25"/>
        <v>1631.23805805589-263.372306133987j</v>
      </c>
      <c r="CD83" s="71">
        <f t="shared" si="68"/>
        <v>64.362107784699404</v>
      </c>
      <c r="CE83" s="71">
        <f t="shared" si="69"/>
        <v>170.82843090017855</v>
      </c>
      <c r="CF83" s="71"/>
      <c r="CG83" s="71">
        <f t="shared" si="70"/>
        <v>-63.362107784699404</v>
      </c>
      <c r="CH83" s="71">
        <f t="shared" si="71"/>
        <v>-170.82843090017855</v>
      </c>
      <c r="CI83" s="71"/>
      <c r="CJ83" s="158"/>
      <c r="CK83" s="158"/>
      <c r="CL83" s="158"/>
      <c r="CM83" s="71"/>
      <c r="CN83" s="158">
        <v>251.188643150958</v>
      </c>
      <c r="CO83" s="158">
        <v>48.026883535103302</v>
      </c>
      <c r="CP83" s="158">
        <v>93.417335759586805</v>
      </c>
      <c r="CQ83" s="64"/>
      <c r="CR83" s="69"/>
      <c r="CS83" s="69"/>
      <c r="CT83" s="69"/>
      <c r="CU83" s="64"/>
      <c r="CV83" s="69"/>
      <c r="CW83" s="69"/>
      <c r="CX83" s="69"/>
      <c r="CY83" s="64"/>
      <c r="CZ83" s="69"/>
      <c r="DA83" s="69"/>
      <c r="DB83" s="69"/>
      <c r="DC83" s="64"/>
      <c r="DD83" s="69"/>
      <c r="DE83" s="69"/>
      <c r="DF83" s="69"/>
      <c r="DG83" s="64"/>
      <c r="DH83" s="69"/>
      <c r="DI83" s="69"/>
      <c r="DJ83" s="69"/>
      <c r="DK83" s="64"/>
      <c r="DL83" s="69"/>
      <c r="DM83" s="69"/>
      <c r="DN83" s="69"/>
      <c r="DO83" s="70"/>
    </row>
    <row r="84" spans="1:119">
      <c r="A84" s="71">
        <v>20</v>
      </c>
      <c r="B84" s="71">
        <f t="shared" si="0"/>
        <v>3.9810717055349727</v>
      </c>
      <c r="C84" s="71" t="str">
        <f t="shared" si="26"/>
        <v>25.0138112470457j</v>
      </c>
      <c r="D84" s="71">
        <f t="shared" si="1"/>
        <v>0.99999999974641707</v>
      </c>
      <c r="E84" s="71" t="str">
        <f t="shared" si="2"/>
        <v>-0.0000250138112470457j</v>
      </c>
      <c r="F84" s="71" t="str">
        <f t="shared" si="27"/>
        <v>0.999999999746417-0.0000250138112470457j</v>
      </c>
      <c r="G84" s="71">
        <f t="shared" si="28"/>
        <v>5.1474450104636043E-10</v>
      </c>
      <c r="H84" s="71">
        <f t="shared" si="29"/>
        <v>-1.4331858140571104E-3</v>
      </c>
      <c r="I84" s="71"/>
      <c r="J84" s="71">
        <f t="shared" si="3"/>
        <v>42.477876106194692</v>
      </c>
      <c r="K84" s="71" t="str">
        <f t="shared" si="4"/>
        <v>1+0.000826581392658625j</v>
      </c>
      <c r="L84" s="71">
        <f t="shared" si="5"/>
        <v>0.99999991400268196</v>
      </c>
      <c r="M84" s="71" t="str">
        <f t="shared" si="6"/>
        <v>0.000127110006144058j</v>
      </c>
      <c r="N84" s="71" t="str">
        <f t="shared" si="30"/>
        <v>0.999999914002682+0.000127110006144058j</v>
      </c>
      <c r="O84" s="71" t="str">
        <f t="shared" si="31"/>
        <v>1.00000017490715+0.000699471424434785j</v>
      </c>
      <c r="P84" s="71" t="str">
        <f t="shared" si="32"/>
        <v>42.4778835358789+0.0297120605069643j</v>
      </c>
      <c r="Q84" s="71"/>
      <c r="R84" s="71">
        <f t="shared" si="7"/>
        <v>46.725663716814154</v>
      </c>
      <c r="S84" s="71" t="str">
        <f t="shared" si="8"/>
        <v>1+1.12562150611706E-06j</v>
      </c>
      <c r="T84" s="71" t="str">
        <f t="shared" si="33"/>
        <v>0.999999914002682+0.000127110006144058j</v>
      </c>
      <c r="U84" s="71" t="str">
        <f t="shared" si="34"/>
        <v>1.00000006998345-0.000125984404367858j</v>
      </c>
      <c r="V84" s="71" t="str">
        <f t="shared" si="35"/>
        <v>46.7256669868373-0.00588670491205567j</v>
      </c>
      <c r="W84" s="71"/>
      <c r="X84" s="71" t="str">
        <f t="shared" si="9"/>
        <v>2.05326763175625+0.00138484171070518j</v>
      </c>
      <c r="Y84" s="71">
        <f t="shared" si="36"/>
        <v>6.2489131930841904</v>
      </c>
      <c r="Z84" s="71">
        <f t="shared" si="37"/>
        <v>-179.96135643884963</v>
      </c>
      <c r="AA84" s="71"/>
      <c r="AB84" s="71" t="str">
        <f t="shared" si="10"/>
        <v>7.5286470633574-0.00094849204959416j</v>
      </c>
      <c r="AC84" s="71">
        <f t="shared" si="38"/>
        <v>17.53433883408756</v>
      </c>
      <c r="AD84" s="71">
        <f t="shared" si="39"/>
        <v>179.9927816258886</v>
      </c>
      <c r="AE84" s="71"/>
      <c r="AF84" s="71" t="str">
        <f t="shared" si="40"/>
        <v>2.46576651390918-0.00142902257291018j</v>
      </c>
      <c r="AG84" s="71">
        <f t="shared" si="41"/>
        <v>7.8390404665487212</v>
      </c>
      <c r="AH84" s="71">
        <f t="shared" si="42"/>
        <v>179.96679452307097</v>
      </c>
      <c r="AI84" s="71"/>
      <c r="AJ84" s="71" t="str">
        <f t="shared" si="11"/>
        <v>99999.9986178491-11.7564911236191j</v>
      </c>
      <c r="AK84" s="71" t="str">
        <f t="shared" si="12"/>
        <v>31999.9999999654-0.0332983855320311j</v>
      </c>
      <c r="AL84" s="71" t="str">
        <f t="shared" si="43"/>
        <v>10000-888398093.467134j</v>
      </c>
      <c r="AM84" s="71" t="str">
        <f t="shared" si="44"/>
        <v>963.139120037089-275709753.15245j</v>
      </c>
      <c r="AN84" s="71" t="str">
        <f t="shared" si="45"/>
        <v>10963.1391200371-275709753.15245j</v>
      </c>
      <c r="AO84" s="71" t="str">
        <f t="shared" si="46"/>
        <v>31999.999413485-3.74734898754234j</v>
      </c>
      <c r="AP84" s="71" t="str">
        <f t="shared" si="47"/>
        <v>0.242424243051032+0.0000214002457691971j</v>
      </c>
      <c r="AQ84" s="71" t="str">
        <f t="shared" si="13"/>
        <v>1+0.000400220979952731j</v>
      </c>
      <c r="AR84" s="71" t="str">
        <f t="shared" si="14"/>
        <v>1+7.98844271362737E-07j</v>
      </c>
      <c r="AS84" s="71" t="str">
        <f t="shared" si="15"/>
        <v>1.25319194347699E-09j</v>
      </c>
      <c r="AT84" s="71" t="str">
        <f t="shared" si="48"/>
        <v>-1.00110520496453E-15+1.25319194347699E-09j</v>
      </c>
      <c r="AU84" s="149" t="str">
        <f t="shared" si="49"/>
        <v>318723.829785335-797962359.65623j</v>
      </c>
      <c r="AV84" s="71" t="str">
        <f t="shared" si="16"/>
        <v>9638.55421556043-0.112240808994605j</v>
      </c>
      <c r="AW84" s="71"/>
      <c r="AX84" s="71" t="str">
        <f t="shared" si="17"/>
        <v>0.602409638472527-7.01505056216281E-06j</v>
      </c>
      <c r="AY84" s="71"/>
      <c r="AZ84" s="71" t="str">
        <f t="shared" si="50"/>
        <v>3.83451518153558-7979.62336182177j</v>
      </c>
      <c r="BA84" s="71" t="str">
        <f t="shared" si="51"/>
        <v>2.25397144287607-4807.0020514413j</v>
      </c>
      <c r="BB84" s="71">
        <f t="shared" si="52"/>
        <v>73.6374871042173</v>
      </c>
      <c r="BC84" s="71">
        <f t="shared" si="53"/>
        <v>90.026865609786157</v>
      </c>
      <c r="BD84" s="71" t="str">
        <f t="shared" si="18"/>
        <v>12.4099522561255-36190.2240160105j</v>
      </c>
      <c r="BE84" s="71">
        <f t="shared" si="54"/>
        <v>91.171825938304849</v>
      </c>
      <c r="BF84" s="71">
        <f t="shared" si="55"/>
        <v>90.019647235674768</v>
      </c>
      <c r="BG84" s="71"/>
      <c r="BH84" s="71" t="str">
        <f t="shared" si="19"/>
        <v>-1.31154713238379-11852.9479117127j</v>
      </c>
      <c r="BI84" s="71">
        <f t="shared" si="56"/>
        <v>81.476527570765981</v>
      </c>
      <c r="BJ84" s="71">
        <f t="shared" si="57"/>
        <v>89.993660132857158</v>
      </c>
      <c r="BK84" s="71"/>
      <c r="BL84" s="71">
        <f t="shared" si="58"/>
        <v>-80.476527570765981</v>
      </c>
      <c r="BM84" s="71">
        <f t="shared" si="59"/>
        <v>-89.993660132857158</v>
      </c>
      <c r="BN84" s="71"/>
      <c r="BO84" s="158"/>
      <c r="BP84" s="158" t="str">
        <f t="shared" si="20"/>
        <v>0.00001+1.17564912861115E-09j</v>
      </c>
      <c r="BQ84" s="158" t="str">
        <f t="shared" si="21"/>
        <v>5.00552522305348E-13+1.25069036202067E-09j</v>
      </c>
      <c r="BR84" s="158" t="str">
        <f t="shared" si="22"/>
        <v>-0.000357154397434608-0.0000312784266809947j</v>
      </c>
      <c r="BS84" s="158" t="str">
        <f t="shared" si="23"/>
        <v>0.0000412500005005525+2.42633949063182E-09j</v>
      </c>
      <c r="BT84" s="158" t="str">
        <f t="shared" si="60"/>
        <v>-1.47325431808702E-08-1.29110169406627E-09j</v>
      </c>
      <c r="BU84" s="158" t="str">
        <f t="shared" si="61"/>
        <v>-5.00552522305348E-13-1.25069036202067E-09j</v>
      </c>
      <c r="BV84" s="158" t="str">
        <f t="shared" si="62"/>
        <v>-1.47330437333925E-08-2.54179205608694E-09j</v>
      </c>
      <c r="BW84" s="158" t="str">
        <f t="shared" si="63"/>
        <v>0.999999999984151-3.98107190010309E-06j</v>
      </c>
      <c r="BX84" s="158" t="str">
        <f t="shared" si="64"/>
        <v>-0.00001-1.17564912861115E-09j</v>
      </c>
      <c r="BY84" s="158" t="str">
        <f t="shared" si="65"/>
        <v>659.140835331388-113.6400007341j</v>
      </c>
      <c r="BZ84" s="71">
        <f t="shared" si="66"/>
        <v>56.506772355481651</v>
      </c>
      <c r="CA84" s="71">
        <f t="shared" si="67"/>
        <v>170.21801258791101</v>
      </c>
      <c r="CB84" s="158" t="str">
        <f t="shared" si="24"/>
        <v>4962.33092761938-856.180647648589j</v>
      </c>
      <c r="CC84" s="71" t="str">
        <f t="shared" si="25"/>
        <v>1625.12500558402-281.151635583173j</v>
      </c>
      <c r="CD84" s="71">
        <f t="shared" si="68"/>
        <v>64.345812822030339</v>
      </c>
      <c r="CE84" s="71">
        <f t="shared" si="69"/>
        <v>170.18480711098198</v>
      </c>
      <c r="CF84" s="71"/>
      <c r="CG84" s="71">
        <f t="shared" si="70"/>
        <v>-63.345812822030339</v>
      </c>
      <c r="CH84" s="71">
        <f t="shared" si="71"/>
        <v>-170.18480711098198</v>
      </c>
      <c r="CI84" s="71"/>
      <c r="CJ84" s="158"/>
      <c r="CK84" s="158"/>
      <c r="CL84" s="158"/>
      <c r="CM84" s="71"/>
      <c r="CN84" s="158">
        <v>263.026799189538</v>
      </c>
      <c r="CO84" s="158">
        <v>47.628767829597997</v>
      </c>
      <c r="CP84" s="158">
        <v>93.098687241414595</v>
      </c>
      <c r="CQ84" s="64"/>
      <c r="CR84" s="69"/>
      <c r="CS84" s="69"/>
      <c r="CT84" s="69"/>
      <c r="CU84" s="64"/>
      <c r="CV84" s="69"/>
      <c r="CW84" s="69"/>
      <c r="CX84" s="69"/>
      <c r="CY84" s="64"/>
      <c r="CZ84" s="69"/>
      <c r="DA84" s="69"/>
      <c r="DB84" s="69"/>
      <c r="DC84" s="64"/>
      <c r="DD84" s="69"/>
      <c r="DE84" s="69"/>
      <c r="DF84" s="69"/>
      <c r="DG84" s="64"/>
      <c r="DH84" s="69"/>
      <c r="DI84" s="69"/>
      <c r="DJ84" s="69"/>
      <c r="DK84" s="64"/>
      <c r="DL84" s="69"/>
      <c r="DM84" s="69"/>
      <c r="DN84" s="69"/>
      <c r="DO84" s="70"/>
    </row>
    <row r="85" spans="1:119">
      <c r="A85" s="71">
        <v>21</v>
      </c>
      <c r="B85" s="71">
        <f t="shared" si="0"/>
        <v>4.2657951880159271</v>
      </c>
      <c r="C85" s="71" t="str">
        <f t="shared" si="26"/>
        <v>26.8027816487791j</v>
      </c>
      <c r="D85" s="71">
        <f t="shared" si="1"/>
        <v>0.9999999997088479</v>
      </c>
      <c r="E85" s="71" t="str">
        <f t="shared" si="2"/>
        <v>-0.0000268027816487791j</v>
      </c>
      <c r="F85" s="71" t="str">
        <f t="shared" si="27"/>
        <v>0.999999999708848-0.0000268027816487791j</v>
      </c>
      <c r="G85" s="71">
        <f t="shared" si="28"/>
        <v>5.9100930306133919E-10</v>
      </c>
      <c r="H85" s="71">
        <f t="shared" si="29"/>
        <v>-1.5356862677651144E-3</v>
      </c>
      <c r="I85" s="71"/>
      <c r="J85" s="71">
        <f t="shared" si="3"/>
        <v>42.477876106194692</v>
      </c>
      <c r="K85" s="71" t="str">
        <f t="shared" si="4"/>
        <v>1+0.000885697919583905j</v>
      </c>
      <c r="L85" s="71">
        <f t="shared" si="5"/>
        <v>0.99999990126186789</v>
      </c>
      <c r="M85" s="71" t="str">
        <f t="shared" si="6"/>
        <v>0.00013620082547223j</v>
      </c>
      <c r="N85" s="71" t="str">
        <f t="shared" si="30"/>
        <v>0.999999901261868+0.00013620082547223j</v>
      </c>
      <c r="O85" s="71" t="str">
        <f t="shared" si="31"/>
        <v>1.00000020082028+0.000749497140763735j</v>
      </c>
      <c r="P85" s="71" t="str">
        <f t="shared" si="32"/>
        <v>42.4778846366137+0.0318370466873091j</v>
      </c>
      <c r="Q85" s="71"/>
      <c r="R85" s="71">
        <f t="shared" si="7"/>
        <v>46.725663716814154</v>
      </c>
      <c r="S85" s="71" t="str">
        <f t="shared" si="8"/>
        <v>1+1.20612517419506E-06j</v>
      </c>
      <c r="T85" s="71" t="str">
        <f t="shared" si="33"/>
        <v>0.999999901261868+0.00013620082547223j</v>
      </c>
      <c r="U85" s="71" t="str">
        <f t="shared" si="34"/>
        <v>1.00000008035175-0.000134994724571136j</v>
      </c>
      <c r="V85" s="71" t="str">
        <f t="shared" si="35"/>
        <v>46.725667471303-0.00630771810385485j</v>
      </c>
      <c r="W85" s="71"/>
      <c r="X85" s="71" t="str">
        <f t="shared" si="9"/>
        <v>2.0532676902081+0.00148388463859526j</v>
      </c>
      <c r="Y85" s="71">
        <f t="shared" si="36"/>
        <v>6.2489137330399807</v>
      </c>
      <c r="Z85" s="71">
        <f t="shared" si="37"/>
        <v>-179.95859268000973</v>
      </c>
      <c r="AA85" s="71"/>
      <c r="AB85" s="71" t="str">
        <f t="shared" si="10"/>
        <v>7.52864714141667-0.00101632756558512j</v>
      </c>
      <c r="AC85" s="71">
        <f t="shared" si="38"/>
        <v>17.534338934357926</v>
      </c>
      <c r="AD85" s="71">
        <f t="shared" si="39"/>
        <v>179.99226537269402</v>
      </c>
      <c r="AE85" s="71"/>
      <c r="AF85" s="71" t="str">
        <f t="shared" si="40"/>
        <v>2.4657663962448-0.00153122520450165j</v>
      </c>
      <c r="AG85" s="71">
        <f t="shared" si="41"/>
        <v>7.8390402681730329</v>
      </c>
      <c r="AH85" s="71">
        <f t="shared" si="42"/>
        <v>179.9644196909496</v>
      </c>
      <c r="AI85" s="71"/>
      <c r="AJ85" s="71" t="str">
        <f t="shared" si="11"/>
        <v>99999.9984130785-12.5973071750168j</v>
      </c>
      <c r="AK85" s="71" t="str">
        <f t="shared" si="12"/>
        <v>31999.9999999602-0.0356798629308104j</v>
      </c>
      <c r="AL85" s="71" t="str">
        <f t="shared" si="43"/>
        <v>10000-829101341.54805j</v>
      </c>
      <c r="AM85" s="71" t="str">
        <f t="shared" si="44"/>
        <v>963.139120028485-257307312.902234j</v>
      </c>
      <c r="AN85" s="71" t="str">
        <f t="shared" si="45"/>
        <v>10963.1391200285-257307312.902234j</v>
      </c>
      <c r="AO85" s="71" t="str">
        <f t="shared" si="46"/>
        <v>31999.9993265906-4.01535676901699j</v>
      </c>
      <c r="AP85" s="71" t="str">
        <f t="shared" si="47"/>
        <v>0.242424243143893+0.0000229307764756098j</v>
      </c>
      <c r="AQ85" s="71" t="str">
        <f t="shared" si="13"/>
        <v>1+0.000428844506380466j</v>
      </c>
      <c r="AR85" s="71" t="str">
        <f t="shared" si="14"/>
        <v>1+8.55977058643644E-07j</v>
      </c>
      <c r="AS85" s="71" t="str">
        <f t="shared" si="15"/>
        <v>1.34281936060383E-09j</v>
      </c>
      <c r="AT85" s="71" t="str">
        <f t="shared" si="48"/>
        <v>-1.14942256657941E-15+1.34281936060383E-09j</v>
      </c>
      <c r="AU85" s="149" t="str">
        <f t="shared" si="49"/>
        <v>318723.829785306-744701804.058496j</v>
      </c>
      <c r="AV85" s="71" t="str">
        <f t="shared" si="16"/>
        <v>9638.55421536678-0.120268193670788j</v>
      </c>
      <c r="AW85" s="71"/>
      <c r="AX85" s="71" t="str">
        <f t="shared" si="17"/>
        <v>0.602409638460424-7.51676210442425E-06j</v>
      </c>
      <c r="AY85" s="71"/>
      <c r="AZ85" s="71" t="str">
        <f t="shared" si="50"/>
        <v>3.834515182848-7447.01778905596j</v>
      </c>
      <c r="BA85" s="71" t="str">
        <f t="shared" si="51"/>
        <v>2.25397144386272-4486.15532273668j</v>
      </c>
      <c r="BB85" s="71">
        <f t="shared" si="52"/>
        <v>73.037487215262232</v>
      </c>
      <c r="BC85" s="71">
        <f t="shared" si="53"/>
        <v>90.028787019333706</v>
      </c>
      <c r="BD85" s="71" t="str">
        <f t="shared" si="18"/>
        <v>12.4099523496782-33774.682737246j</v>
      </c>
      <c r="BE85" s="71">
        <f t="shared" si="54"/>
        <v>90.571826149620165</v>
      </c>
      <c r="BF85" s="71">
        <f t="shared" si="55"/>
        <v>90.021052392027727</v>
      </c>
      <c r="BG85" s="71"/>
      <c r="BH85" s="71" t="str">
        <f t="shared" si="19"/>
        <v>-1.31154705711155-11061.8144944767j</v>
      </c>
      <c r="BI85" s="71">
        <f t="shared" si="56"/>
        <v>80.876527483435225</v>
      </c>
      <c r="BJ85" s="71">
        <f t="shared" si="57"/>
        <v>89.993206710283317</v>
      </c>
      <c r="BK85" s="71"/>
      <c r="BL85" s="71">
        <f t="shared" si="58"/>
        <v>-79.876527483435225</v>
      </c>
      <c r="BM85" s="71">
        <f t="shared" si="59"/>
        <v>-89.993206710283317</v>
      </c>
      <c r="BN85" s="71"/>
      <c r="BO85" s="158"/>
      <c r="BP85" s="158" t="str">
        <f t="shared" si="20"/>
        <v>0.00001+1.25973073749262E-09j</v>
      </c>
      <c r="BQ85" s="158" t="str">
        <f t="shared" si="21"/>
        <v>5.74711177595943E-13+1.34013883597722E-09j</v>
      </c>
      <c r="BR85" s="158" t="str">
        <f t="shared" si="22"/>
        <v>-0.000357156107170358-0.0000335154373502161j</v>
      </c>
      <c r="BS85" s="158" t="str">
        <f t="shared" si="23"/>
        <v>0.0000412500005747112+2.59986957346984E-09j</v>
      </c>
      <c r="BT85" s="158" t="str">
        <f t="shared" si="60"/>
        <v>-1.47326024902731E-08-1.38344036925412E-09j</v>
      </c>
      <c r="BU85" s="158" t="str">
        <f t="shared" si="61"/>
        <v>-5.74711177595943E-13-1.34013883597722E-09j</v>
      </c>
      <c r="BV85" s="158" t="str">
        <f t="shared" si="62"/>
        <v>-1.47331772014507E-08-2.72357920523134E-09j</v>
      </c>
      <c r="BW85" s="158" t="str">
        <f t="shared" si="63"/>
        <v>0.999999999981803-4.26579539648942E-06j</v>
      </c>
      <c r="BX85" s="158" t="str">
        <f t="shared" si="64"/>
        <v>-0.00001-1.25973073749262E-09j</v>
      </c>
      <c r="BY85" s="158" t="str">
        <f t="shared" si="65"/>
        <v>656.326634427533-121.246115224007j</v>
      </c>
      <c r="BZ85" s="71">
        <f t="shared" si="66"/>
        <v>56.488138520835285</v>
      </c>
      <c r="CA85" s="71">
        <f t="shared" si="67"/>
        <v>169.53349602835348</v>
      </c>
      <c r="CB85" s="158" t="str">
        <f t="shared" si="24"/>
        <v>4941.12841434934-913.486261639693j</v>
      </c>
      <c r="CC85" s="71" t="str">
        <f t="shared" si="25"/>
        <v>1618.16250502427-299.969580479603j</v>
      </c>
      <c r="CD85" s="71">
        <f t="shared" si="68"/>
        <v>64.327178789008272</v>
      </c>
      <c r="CE85" s="71">
        <f t="shared" si="69"/>
        <v>169.49791571930302</v>
      </c>
      <c r="CF85" s="71"/>
      <c r="CG85" s="71">
        <f t="shared" si="70"/>
        <v>-63.327178789008272</v>
      </c>
      <c r="CH85" s="71">
        <f t="shared" si="71"/>
        <v>-169.49791571930302</v>
      </c>
      <c r="CI85" s="71"/>
      <c r="CJ85" s="158"/>
      <c r="CK85" s="158"/>
      <c r="CL85" s="158"/>
      <c r="CM85" s="71"/>
      <c r="CN85" s="158">
        <v>275.42287033381598</v>
      </c>
      <c r="CO85" s="158">
        <v>47.230251955286697</v>
      </c>
      <c r="CP85" s="158">
        <v>92.786477732734099</v>
      </c>
      <c r="CQ85" s="64"/>
      <c r="CR85" s="69"/>
      <c r="CS85" s="69"/>
      <c r="CT85" s="69"/>
      <c r="CU85" s="64"/>
      <c r="CV85" s="69"/>
      <c r="CW85" s="69"/>
      <c r="CX85" s="69"/>
      <c r="CY85" s="64"/>
      <c r="CZ85" s="69"/>
      <c r="DA85" s="69"/>
      <c r="DB85" s="69"/>
      <c r="DC85" s="64"/>
      <c r="DD85" s="69"/>
      <c r="DE85" s="69"/>
      <c r="DF85" s="69"/>
      <c r="DG85" s="64"/>
      <c r="DH85" s="69"/>
      <c r="DI85" s="69"/>
      <c r="DJ85" s="69"/>
      <c r="DK85" s="64"/>
      <c r="DL85" s="69"/>
      <c r="DM85" s="69"/>
      <c r="DN85" s="69"/>
      <c r="DO85" s="70"/>
    </row>
    <row r="86" spans="1:119">
      <c r="A86" s="71">
        <v>22</v>
      </c>
      <c r="B86" s="71">
        <f t="shared" si="0"/>
        <v>4.5708818961487498</v>
      </c>
      <c r="C86" s="71" t="str">
        <f t="shared" si="26"/>
        <v>28.719697970735j</v>
      </c>
      <c r="D86" s="71">
        <f t="shared" si="1"/>
        <v>0.99999999966571262</v>
      </c>
      <c r="E86" s="71" t="str">
        <f t="shared" si="2"/>
        <v>-0.000028719697970735j</v>
      </c>
      <c r="F86" s="71" t="str">
        <f t="shared" si="27"/>
        <v>0.999999999665713-0.000028719697970735j</v>
      </c>
      <c r="G86" s="71">
        <f t="shared" si="28"/>
        <v>6.7857216567291152E-10</v>
      </c>
      <c r="H86" s="71">
        <f t="shared" si="29"/>
        <v>-1.6455174827112065E-3</v>
      </c>
      <c r="I86" s="71"/>
      <c r="J86" s="71">
        <f t="shared" si="3"/>
        <v>42.477876106194692</v>
      </c>
      <c r="K86" s="71" t="str">
        <f t="shared" si="4"/>
        <v>1+0.000949042419442938j</v>
      </c>
      <c r="L86" s="71">
        <f t="shared" si="5"/>
        <v>0.99999988663345596</v>
      </c>
      <c r="M86" s="71" t="str">
        <f t="shared" si="6"/>
        <v>0.000145941813882792j</v>
      </c>
      <c r="N86" s="71" t="str">
        <f t="shared" si="30"/>
        <v>0.999999886633456+0.000145941813882792j</v>
      </c>
      <c r="O86" s="71" t="str">
        <f t="shared" si="31"/>
        <v>1.00000023057254+0.000803100662954718j</v>
      </c>
      <c r="P86" s="71" t="str">
        <f t="shared" si="32"/>
        <v>42.4778859004265+0.0341140104617933j</v>
      </c>
      <c r="Q86" s="71"/>
      <c r="R86" s="71">
        <f t="shared" si="7"/>
        <v>46.725663716814154</v>
      </c>
      <c r="S86" s="71" t="str">
        <f t="shared" si="8"/>
        <v>1+1.29238640868308E-06j</v>
      </c>
      <c r="T86" s="71" t="str">
        <f t="shared" si="33"/>
        <v>0.999999886633456+0.000145941813882792j</v>
      </c>
      <c r="U86" s="71" t="str">
        <f t="shared" si="34"/>
        <v>1.00000009225615-0.000144649457336548j</v>
      </c>
      <c r="V86" s="71" t="str">
        <f t="shared" si="35"/>
        <v>46.725668027544-0.0067588419003272j</v>
      </c>
      <c r="W86" s="71"/>
      <c r="X86" s="71" t="str">
        <f t="shared" si="9"/>
        <v>2.05326775731981+0.00159001105038122j</v>
      </c>
      <c r="Y86" s="71">
        <f t="shared" si="36"/>
        <v>6.2489143529921414</v>
      </c>
      <c r="Z86" s="71">
        <f t="shared" si="37"/>
        <v>-179.95563125947348</v>
      </c>
      <c r="AA86" s="71"/>
      <c r="AB86" s="71" t="str">
        <f t="shared" si="10"/>
        <v>7.52864723104069-0.00108901463598004j</v>
      </c>
      <c r="AC86" s="71">
        <f t="shared" si="38"/>
        <v>17.534339049483687</v>
      </c>
      <c r="AD86" s="71">
        <f t="shared" si="39"/>
        <v>179.99171219740816</v>
      </c>
      <c r="AE86" s="71"/>
      <c r="AF86" s="71" t="str">
        <f t="shared" si="40"/>
        <v>2.46576626114802-0.00164073728118102j</v>
      </c>
      <c r="AG86" s="71">
        <f t="shared" si="41"/>
        <v>7.839040040407248</v>
      </c>
      <c r="AH86" s="71">
        <f t="shared" si="42"/>
        <v>179.96187501260428</v>
      </c>
      <c r="AI86" s="71"/>
      <c r="AJ86" s="71" t="str">
        <f t="shared" si="11"/>
        <v>99999.9981779703-13.4982578003032j</v>
      </c>
      <c r="AK86" s="71" t="str">
        <f t="shared" si="12"/>
        <v>31999.9999999543-0.038231661938588j</v>
      </c>
      <c r="AL86" s="71" t="str">
        <f t="shared" si="43"/>
        <v>10000-773762392.796272j</v>
      </c>
      <c r="AM86" s="71" t="str">
        <f t="shared" si="44"/>
        <v>963.139120018617-240133156.393635j</v>
      </c>
      <c r="AN86" s="71" t="str">
        <f t="shared" si="45"/>
        <v>10963.1391200186-240133156.393635j</v>
      </c>
      <c r="AO86" s="71" t="str">
        <f t="shared" si="46"/>
        <v>31999.9992268225-4.30253227745972j</v>
      </c>
      <c r="AP86" s="71" t="str">
        <f t="shared" si="47"/>
        <v>0.242424243250511+0.0000245707696741188j</v>
      </c>
      <c r="AQ86" s="71" t="str">
        <f t="shared" si="13"/>
        <v>1+0.00045951516753176j</v>
      </c>
      <c r="AR86" s="71" t="str">
        <f t="shared" si="14"/>
        <v>1+9.17195943177166E-07j</v>
      </c>
      <c r="AS86" s="71" t="str">
        <f t="shared" si="15"/>
        <v>1.43885686833382E-09j</v>
      </c>
      <c r="AT86" s="71" t="str">
        <f t="shared" si="48"/>
        <v>-1.31971368244838E-15+1.43885686833382E-09j</v>
      </c>
      <c r="AU86" s="149" t="str">
        <f t="shared" si="49"/>
        <v>318723.829785271-694996161.486592j</v>
      </c>
      <c r="AV86" s="71" t="str">
        <f t="shared" si="16"/>
        <v>9638.55421514445-0.128869691321333j</v>
      </c>
      <c r="AW86" s="71"/>
      <c r="AX86" s="71" t="str">
        <f t="shared" si="17"/>
        <v>0.602409638446528-8.05435570758331E-06j</v>
      </c>
      <c r="AY86" s="71"/>
      <c r="AZ86" s="71" t="str">
        <f t="shared" si="50"/>
        <v>3.83451518435484-6949.96134534773j</v>
      </c>
      <c r="BA86" s="71" t="str">
        <f t="shared" si="51"/>
        <v>2.25397144499554-4186.72373215282j</v>
      </c>
      <c r="BB86" s="71">
        <f t="shared" si="52"/>
        <v>72.437487342758871</v>
      </c>
      <c r="BC86" s="71">
        <f t="shared" si="53"/>
        <v>90.030845846711301</v>
      </c>
      <c r="BD86" s="71" t="str">
        <f t="shared" si="18"/>
        <v>12.409952457091-31520.3684878126j</v>
      </c>
      <c r="BE86" s="71">
        <f t="shared" si="54"/>
        <v>89.971826392242576</v>
      </c>
      <c r="BF86" s="71">
        <f t="shared" si="55"/>
        <v>90.022558044119464</v>
      </c>
      <c r="BG86" s="71"/>
      <c r="BH86" s="71" t="str">
        <f t="shared" si="19"/>
        <v>-1.31154697068744-10323.4858216652j</v>
      </c>
      <c r="BI86" s="71">
        <f t="shared" si="56"/>
        <v>80.276527383166183</v>
      </c>
      <c r="BJ86" s="71">
        <f t="shared" si="57"/>
        <v>89.992720859315597</v>
      </c>
      <c r="BK86" s="71"/>
      <c r="BL86" s="71">
        <f t="shared" si="58"/>
        <v>-79.276527383166183</v>
      </c>
      <c r="BM86" s="71">
        <f t="shared" si="59"/>
        <v>-89.992720859315597</v>
      </c>
      <c r="BN86" s="71"/>
      <c r="BO86" s="158"/>
      <c r="BP86" s="158" t="str">
        <f t="shared" si="20"/>
        <v>0.00001+1.34982580462455E-09j</v>
      </c>
      <c r="BQ86" s="158" t="str">
        <f t="shared" si="21"/>
        <v>6.59856701892685E-13+1.43598459532259E-09j</v>
      </c>
      <c r="BR86" s="158" t="str">
        <f t="shared" si="22"/>
        <v>-0.000357158070209565-0.0000359124373126642j</v>
      </c>
      <c r="BS86" s="158" t="str">
        <f t="shared" si="23"/>
        <v>0.0000412500006598567+2.78581039994714E-09j</v>
      </c>
      <c r="BT86" s="158" t="str">
        <f t="shared" si="60"/>
        <v>-1.47326705865763E-08-1.48238303751088E-09j</v>
      </c>
      <c r="BU86" s="158" t="str">
        <f t="shared" si="61"/>
        <v>-6.59856701892685E-13-1.43598459532259E-09j</v>
      </c>
      <c r="BV86" s="158" t="str">
        <f t="shared" si="62"/>
        <v>-1.47333304432782E-08-2.91836763283347E-09j</v>
      </c>
      <c r="BW86" s="158" t="str">
        <f t="shared" si="63"/>
        <v>0.999999999979107-4.57088211951979E-06j</v>
      </c>
      <c r="BX86" s="158" t="str">
        <f t="shared" si="64"/>
        <v>-0.00001-1.34982580462455E-09j</v>
      </c>
      <c r="BY86" s="158" t="str">
        <f t="shared" si="65"/>
        <v>653.125071393012-129.282035646667j</v>
      </c>
      <c r="BZ86" s="71">
        <f t="shared" si="66"/>
        <v>56.466842149816976</v>
      </c>
      <c r="CA86" s="71">
        <f t="shared" si="67"/>
        <v>168.80339448654655</v>
      </c>
      <c r="CB86" s="158" t="str">
        <f t="shared" si="24"/>
        <v>4917.00747023726-974.030102456456j</v>
      </c>
      <c r="CC86" s="71" t="str">
        <f t="shared" si="25"/>
        <v>1610.24164749511-319.850888323996j</v>
      </c>
      <c r="CD86" s="71">
        <f t="shared" si="68"/>
        <v>64.305882190224224</v>
      </c>
      <c r="CE86" s="71">
        <f t="shared" si="69"/>
        <v>168.76526949915083</v>
      </c>
      <c r="CF86" s="71"/>
      <c r="CG86" s="71">
        <f t="shared" si="70"/>
        <v>-63.305882190224224</v>
      </c>
      <c r="CH86" s="71">
        <f t="shared" si="71"/>
        <v>-168.76526949915083</v>
      </c>
      <c r="CI86" s="71"/>
      <c r="CJ86" s="158"/>
      <c r="CK86" s="158"/>
      <c r="CL86" s="158"/>
      <c r="CM86" s="71"/>
      <c r="CN86" s="158">
        <v>288.40315031265999</v>
      </c>
      <c r="CO86" s="158">
        <v>46.831348162490499</v>
      </c>
      <c r="CP86" s="158">
        <v>92.4800839924103</v>
      </c>
      <c r="CQ86" s="64"/>
      <c r="CR86" s="69"/>
      <c r="CS86" s="69"/>
      <c r="CT86" s="69"/>
      <c r="CU86" s="64"/>
      <c r="CV86" s="69"/>
      <c r="CW86" s="69"/>
      <c r="CX86" s="69"/>
      <c r="CY86" s="64"/>
      <c r="CZ86" s="69"/>
      <c r="DA86" s="69"/>
      <c r="DB86" s="69"/>
      <c r="DC86" s="64"/>
      <c r="DD86" s="69"/>
      <c r="DE86" s="69"/>
      <c r="DF86" s="69"/>
      <c r="DG86" s="64"/>
      <c r="DH86" s="69"/>
      <c r="DI86" s="69"/>
      <c r="DJ86" s="69"/>
      <c r="DK86" s="64"/>
      <c r="DL86" s="69"/>
      <c r="DM86" s="69"/>
      <c r="DN86" s="69"/>
      <c r="DO86" s="70"/>
    </row>
    <row r="87" spans="1:119">
      <c r="A87" s="71">
        <v>23</v>
      </c>
      <c r="B87" s="71">
        <f t="shared" si="0"/>
        <v>4.8977881936844625</v>
      </c>
      <c r="C87" s="71" t="str">
        <f t="shared" si="26"/>
        <v>30.7737108162359j</v>
      </c>
      <c r="D87" s="71">
        <f t="shared" si="1"/>
        <v>0.99999999961618669</v>
      </c>
      <c r="E87" s="71" t="str">
        <f t="shared" si="2"/>
        <v>-0.0000307737108162359j</v>
      </c>
      <c r="F87" s="71" t="str">
        <f t="shared" si="27"/>
        <v>0.999999999616187-0.0000307737108162359j</v>
      </c>
      <c r="G87" s="71">
        <f t="shared" si="28"/>
        <v>7.7910330405265596E-10</v>
      </c>
      <c r="H87" s="71">
        <f t="shared" si="29"/>
        <v>-1.7632037498465523E-3</v>
      </c>
      <c r="I87" s="71"/>
      <c r="J87" s="71">
        <f t="shared" si="3"/>
        <v>42.477876106194692</v>
      </c>
      <c r="K87" s="71" t="str">
        <f t="shared" si="4"/>
        <v>1+0.00101691727392252j</v>
      </c>
      <c r="L87" s="71">
        <f t="shared" si="5"/>
        <v>0.99999986983779188</v>
      </c>
      <c r="M87" s="71" t="str">
        <f t="shared" si="6"/>
        <v>0.000156379471016805j</v>
      </c>
      <c r="N87" s="71" t="str">
        <f t="shared" si="30"/>
        <v>0.999999869837792+0.000156379471016805j</v>
      </c>
      <c r="O87" s="71" t="str">
        <f t="shared" si="31"/>
        <v>1.0000002647327+0.000860537873516465j</v>
      </c>
      <c r="P87" s="71" t="str">
        <f t="shared" si="32"/>
        <v>42.4778873514775+0.0365538211759206j</v>
      </c>
      <c r="Q87" s="71"/>
      <c r="R87" s="71">
        <f t="shared" si="7"/>
        <v>46.725663716814154</v>
      </c>
      <c r="S87" s="71" t="str">
        <f t="shared" si="8"/>
        <v>1+1.38481698673062E-06j</v>
      </c>
      <c r="T87" s="71" t="str">
        <f t="shared" si="33"/>
        <v>0.999999869837792+0.000156379471016805j</v>
      </c>
      <c r="U87" s="71" t="str">
        <f t="shared" si="34"/>
        <v>1.00000010592423-0.000154994690768901j</v>
      </c>
      <c r="V87" s="71" t="str">
        <f t="shared" si="35"/>
        <v>46.7256686661941-0.00724222979875927j</v>
      </c>
      <c r="W87" s="71"/>
      <c r="X87" s="71" t="str">
        <f t="shared" si="9"/>
        <v>2.05326783437434+0.0017037275524867j</v>
      </c>
      <c r="Y87" s="71">
        <f t="shared" si="36"/>
        <v>6.2489150647922802</v>
      </c>
      <c r="Z87" s="71">
        <f t="shared" si="37"/>
        <v>-179.95245804070944</v>
      </c>
      <c r="AA87" s="71"/>
      <c r="AB87" s="71" t="str">
        <f t="shared" si="10"/>
        <v>7.52864733394283-0.00116690024182957j</v>
      </c>
      <c r="AC87" s="71">
        <f t="shared" si="38"/>
        <v>17.534339181665747</v>
      </c>
      <c r="AD87" s="71">
        <f t="shared" si="39"/>
        <v>179.99111945938378</v>
      </c>
      <c r="AE87" s="71"/>
      <c r="AF87" s="71" t="str">
        <f t="shared" si="40"/>
        <v>2.46576610603621-0.00175808156567151j</v>
      </c>
      <c r="AG87" s="71">
        <f t="shared" si="41"/>
        <v>7.8390397788972539</v>
      </c>
      <c r="AH87" s="71">
        <f t="shared" si="42"/>
        <v>179.9591483407786</v>
      </c>
      <c r="AI87" s="71"/>
      <c r="AJ87" s="71" t="str">
        <f t="shared" si="11"/>
        <v>99999.99790803-14.4636437810558j</v>
      </c>
      <c r="AK87" s="71" t="str">
        <f t="shared" si="12"/>
        <v>31999.9999999476-0.040965963838506j</v>
      </c>
      <c r="AL87" s="71" t="str">
        <f t="shared" si="43"/>
        <v>10000-722117080.872091j</v>
      </c>
      <c r="AM87" s="71" t="str">
        <f t="shared" si="44"/>
        <v>963.13912000728-224105300.969503j</v>
      </c>
      <c r="AN87" s="71" t="str">
        <f t="shared" si="45"/>
        <v>10963.1391200073-224105300.969503j</v>
      </c>
      <c r="AO87" s="71" t="str">
        <f t="shared" si="46"/>
        <v>31999.9991122736-4.61024637461233j</v>
      </c>
      <c r="AP87" s="71" t="str">
        <f t="shared" si="47"/>
        <v>0.242424243372927+0.0000263280540459541j</v>
      </c>
      <c r="AQ87" s="71" t="str">
        <f t="shared" si="13"/>
        <v>1+0.000492379373059774j</v>
      </c>
      <c r="AR87" s="71" t="str">
        <f t="shared" si="14"/>
        <v>1+9.82793159799949E-07j</v>
      </c>
      <c r="AS87" s="71" t="str">
        <f t="shared" si="15"/>
        <v>1.54176291189342E-09j</v>
      </c>
      <c r="AT87" s="71" t="str">
        <f t="shared" si="48"/>
        <v>-1.5152340438421E-15+1.54176291189342E-09j</v>
      </c>
      <c r="AU87" s="149" t="str">
        <f t="shared" si="49"/>
        <v>318723.82978523-648608156.785179j</v>
      </c>
      <c r="AV87" s="71" t="str">
        <f t="shared" si="16"/>
        <v>9638.55421488918-0.138086362107162j</v>
      </c>
      <c r="AW87" s="71"/>
      <c r="AX87" s="71" t="str">
        <f t="shared" si="17"/>
        <v>0.602409638430574-8.63039763169762E-06j</v>
      </c>
      <c r="AY87" s="71"/>
      <c r="AZ87" s="71" t="str">
        <f t="shared" si="50"/>
        <v>3.83451518608491-6486.08127905786j</v>
      </c>
      <c r="BA87" s="71" t="str">
        <f t="shared" si="51"/>
        <v>2.25397144629618-3907.27791124195j</v>
      </c>
      <c r="BB87" s="71">
        <f t="shared" si="52"/>
        <v>71.837487489144564</v>
      </c>
      <c r="BC87" s="71">
        <f t="shared" si="53"/>
        <v>90.033051919936142</v>
      </c>
      <c r="BD87" s="71" t="str">
        <f t="shared" si="18"/>
        <v>12.4099525804174-29416.5200596052j</v>
      </c>
      <c r="BE87" s="71">
        <f t="shared" si="54"/>
        <v>89.371826670810307</v>
      </c>
      <c r="BF87" s="71">
        <f t="shared" si="55"/>
        <v>90.024171379319924</v>
      </c>
      <c r="BG87" s="71"/>
      <c r="BH87" s="71" t="str">
        <f t="shared" si="19"/>
        <v>-1.31154687145942-9634.43740306999j</v>
      </c>
      <c r="BI87" s="71">
        <f t="shared" si="56"/>
        <v>79.676527268041809</v>
      </c>
      <c r="BJ87" s="71">
        <f t="shared" si="57"/>
        <v>89.992200260714753</v>
      </c>
      <c r="BK87" s="71"/>
      <c r="BL87" s="71">
        <f t="shared" si="58"/>
        <v>-78.676527268041809</v>
      </c>
      <c r="BM87" s="71">
        <f t="shared" si="59"/>
        <v>-89.992200260714753</v>
      </c>
      <c r="BN87" s="71"/>
      <c r="BO87" s="158"/>
      <c r="BP87" s="158" t="str">
        <f t="shared" si="20"/>
        <v>0.00001+1.44636440836309E-09j</v>
      </c>
      <c r="BQ87" s="158" t="str">
        <f t="shared" si="21"/>
        <v>7.57616838246361E-13+1.5386851677769E-09j</v>
      </c>
      <c r="BR87" s="158" t="str">
        <f t="shared" si="22"/>
        <v>-0.000357160324080025-0.0000384808688555958j</v>
      </c>
      <c r="BS87" s="158" t="str">
        <f t="shared" si="23"/>
        <v>0.0000412500007576168+2.98504957613999E-09j</v>
      </c>
      <c r="BT87" s="158" t="str">
        <f t="shared" si="60"/>
        <v>-1.47327487715904E-08-1.58840201072109E-09j</v>
      </c>
      <c r="BU87" s="158" t="str">
        <f t="shared" si="61"/>
        <v>-7.57616838246361E-13-1.5386851677769E-09j</v>
      </c>
      <c r="BV87" s="158" t="str">
        <f t="shared" si="62"/>
        <v>-1.47335063884286E-08-3.12708717849799E-09j</v>
      </c>
      <c r="BW87" s="158" t="str">
        <f t="shared" si="63"/>
        <v>0.999999999976012-4.89778843301569E-06j</v>
      </c>
      <c r="BX87" s="158" t="str">
        <f t="shared" si="64"/>
        <v>-0.00001-1.44636440836309E-09j</v>
      </c>
      <c r="BY87" s="158" t="str">
        <f t="shared" si="65"/>
        <v>649.487596075338-137.754509635988j</v>
      </c>
      <c r="BZ87" s="71">
        <f t="shared" si="66"/>
        <v>56.442518739894439</v>
      </c>
      <c r="CA87" s="71">
        <f t="shared" si="67"/>
        <v>168.02518335052397</v>
      </c>
      <c r="CB87" s="158" t="str">
        <f t="shared" si="24"/>
        <v>4889.60231285092-1037.86300894251j</v>
      </c>
      <c r="CC87" s="71" t="str">
        <f t="shared" si="25"/>
        <v>1601.24231702952-340.81225298385j</v>
      </c>
      <c r="CD87" s="71">
        <f t="shared" si="68"/>
        <v>64.28155851879167</v>
      </c>
      <c r="CE87" s="71">
        <f t="shared" si="69"/>
        <v>167.98433169130251</v>
      </c>
      <c r="CF87" s="71"/>
      <c r="CG87" s="71">
        <f t="shared" si="70"/>
        <v>-63.28155851879167</v>
      </c>
      <c r="CH87" s="71">
        <f t="shared" si="71"/>
        <v>-167.98433169130251</v>
      </c>
      <c r="CI87" s="71"/>
      <c r="CJ87" s="158"/>
      <c r="CK87" s="158"/>
      <c r="CL87" s="158"/>
      <c r="CM87" s="71"/>
      <c r="CN87" s="158">
        <v>301.995172040201</v>
      </c>
      <c r="CO87" s="158">
        <v>46.432065534608398</v>
      </c>
      <c r="CP87" s="158">
        <v>92.178893314293902</v>
      </c>
      <c r="CQ87" s="64"/>
      <c r="CR87" s="69"/>
      <c r="CS87" s="69"/>
      <c r="CT87" s="69"/>
      <c r="CU87" s="64"/>
      <c r="CV87" s="69"/>
      <c r="CW87" s="69"/>
      <c r="CX87" s="69"/>
      <c r="CY87" s="64"/>
      <c r="CZ87" s="69"/>
      <c r="DA87" s="69"/>
      <c r="DB87" s="69"/>
      <c r="DC87" s="64"/>
      <c r="DD87" s="69"/>
      <c r="DE87" s="69"/>
      <c r="DF87" s="69"/>
      <c r="DG87" s="64"/>
      <c r="DH87" s="69"/>
      <c r="DI87" s="69"/>
      <c r="DJ87" s="69"/>
      <c r="DK87" s="64"/>
      <c r="DL87" s="69"/>
      <c r="DM87" s="69"/>
      <c r="DN87" s="69"/>
      <c r="DO87" s="70"/>
    </row>
    <row r="88" spans="1:119">
      <c r="A88" s="71">
        <v>24</v>
      </c>
      <c r="B88" s="71">
        <f t="shared" si="0"/>
        <v>5.2480746024977263</v>
      </c>
      <c r="C88" s="71" t="str">
        <f t="shared" si="26"/>
        <v>32.9746252333961j</v>
      </c>
      <c r="D88" s="71">
        <f t="shared" si="1"/>
        <v>0.99999999955932339</v>
      </c>
      <c r="E88" s="71" t="str">
        <f t="shared" si="2"/>
        <v>-0.0000329746252333961j</v>
      </c>
      <c r="F88" s="71" t="str">
        <f t="shared" si="27"/>
        <v>0.999999999559323-0.0000329746252333961j</v>
      </c>
      <c r="G88" s="71">
        <f t="shared" si="28"/>
        <v>8.9452365851329918E-10</v>
      </c>
      <c r="H88" s="71">
        <f t="shared" si="29"/>
        <v>-1.8893068570469938E-3</v>
      </c>
      <c r="I88" s="71"/>
      <c r="J88" s="71">
        <f t="shared" si="3"/>
        <v>42.477876106194692</v>
      </c>
      <c r="K88" s="71" t="str">
        <f t="shared" si="4"/>
        <v>1+0.00108964649083757j</v>
      </c>
      <c r="L88" s="71">
        <f t="shared" si="5"/>
        <v>0.99999985055378937</v>
      </c>
      <c r="M88" s="71" t="str">
        <f t="shared" si="6"/>
        <v>0.000167563622137351j</v>
      </c>
      <c r="N88" s="71" t="str">
        <f t="shared" si="30"/>
        <v>0.999999850553789+0.000167563622137351j</v>
      </c>
      <c r="O88" s="71" t="str">
        <f t="shared" si="31"/>
        <v>1.00000030395382+0.00092208295557042j</v>
      </c>
      <c r="P88" s="71" t="str">
        <f t="shared" si="32"/>
        <v>42.4778890175074+0.0391681255463541j</v>
      </c>
      <c r="Q88" s="71"/>
      <c r="R88" s="71">
        <f t="shared" si="7"/>
        <v>46.725663716814154</v>
      </c>
      <c r="S88" s="71" t="str">
        <f t="shared" si="8"/>
        <v>1+1.48385813550282E-06j</v>
      </c>
      <c r="T88" s="71" t="str">
        <f t="shared" si="33"/>
        <v>0.999999850553789+0.000167563622137351j</v>
      </c>
      <c r="U88" s="71" t="str">
        <f t="shared" si="34"/>
        <v>1.00000012161729-0.000166079809200481j</v>
      </c>
      <c r="V88" s="71" t="str">
        <f t="shared" si="35"/>
        <v>46.7256693994628-0.00776018931485433j</v>
      </c>
      <c r="W88" s="71"/>
      <c r="X88" s="71" t="str">
        <f t="shared" si="9"/>
        <v>2.05326792284481+0.00182557698360748j</v>
      </c>
      <c r="Y88" s="71">
        <f t="shared" si="36"/>
        <v>6.2489158820482116</v>
      </c>
      <c r="Z88" s="71">
        <f t="shared" si="37"/>
        <v>-179.9490578761733</v>
      </c>
      <c r="AA88" s="71"/>
      <c r="AB88" s="71" t="str">
        <f t="shared" si="10"/>
        <v>7.52864745209034-0.00125035618031592j</v>
      </c>
      <c r="AC88" s="71">
        <f t="shared" si="38"/>
        <v>17.53433933343111</v>
      </c>
      <c r="AD88" s="71">
        <f t="shared" si="39"/>
        <v>179.99048432911525</v>
      </c>
      <c r="AE88" s="71"/>
      <c r="AF88" s="71" t="str">
        <f t="shared" si="40"/>
        <v>2.46576592794403-0.00188381820746834j</v>
      </c>
      <c r="AG88" s="71">
        <f t="shared" si="41"/>
        <v>7.839039478643568</v>
      </c>
      <c r="AH88" s="71">
        <f t="shared" si="42"/>
        <v>179.95622665945908</v>
      </c>
      <c r="AI88" s="71"/>
      <c r="AJ88" s="71" t="str">
        <f t="shared" si="11"/>
        <v>99999.9975980971-15.4980734874475j</v>
      </c>
      <c r="AK88" s="71" t="str">
        <f t="shared" si="12"/>
        <v>31999.9999999398-0.0438958211106144j</v>
      </c>
      <c r="AL88" s="71" t="str">
        <f t="shared" si="43"/>
        <v>10000-673918871.402851j</v>
      </c>
      <c r="AM88" s="71" t="str">
        <f t="shared" si="44"/>
        <v>963.139119994258-209147235.962465j</v>
      </c>
      <c r="AN88" s="71" t="str">
        <f t="shared" si="45"/>
        <v>10963.1391199943-209147235.962465j</v>
      </c>
      <c r="AO88" s="71" t="str">
        <f t="shared" si="46"/>
        <v>31999.9989807537-4.93996796511753j</v>
      </c>
      <c r="AP88" s="71" t="str">
        <f t="shared" si="47"/>
        <v>0.242424243513478+0.0000282110181741522j</v>
      </c>
      <c r="AQ88" s="71" t="str">
        <f t="shared" si="13"/>
        <v>1+0.000527594003734338j</v>
      </c>
      <c r="AR88" s="71" t="str">
        <f t="shared" si="14"/>
        <v>1+1.05308184378111E-06j</v>
      </c>
      <c r="AS88" s="71" t="str">
        <f t="shared" si="15"/>
        <v>1.65202872419314E-09j</v>
      </c>
      <c r="AT88" s="71" t="str">
        <f t="shared" si="48"/>
        <v>-1.73972145485267E-15+1.65202872419314E-09j</v>
      </c>
      <c r="AU88" s="149" t="str">
        <f t="shared" si="49"/>
        <v>318723.829785186-605316351.89509j</v>
      </c>
      <c r="AV88" s="71" t="str">
        <f t="shared" si="16"/>
        <v>9638.55421459609-0.147962202783355j</v>
      </c>
      <c r="AW88" s="71"/>
      <c r="AX88" s="71" t="str">
        <f t="shared" si="17"/>
        <v>0.602409638412256-9.24763767395969E-06j</v>
      </c>
      <c r="AY88" s="71"/>
      <c r="AZ88" s="71" t="str">
        <f t="shared" si="50"/>
        <v>3.83451518807134-6053.16320950263j</v>
      </c>
      <c r="BA88" s="71" t="str">
        <f t="shared" si="51"/>
        <v>2.25397144778954-3646.48389574706j</v>
      </c>
      <c r="BB88" s="71">
        <f t="shared" si="52"/>
        <v>71.237487657217912</v>
      </c>
      <c r="BC88" s="71">
        <f t="shared" si="53"/>
        <v>90.035415769915929</v>
      </c>
      <c r="BD88" s="71" t="str">
        <f t="shared" si="18"/>
        <v>12.4099527220153-27453.0945090717j</v>
      </c>
      <c r="BE88" s="71">
        <f t="shared" si="54"/>
        <v>88.771826990649018</v>
      </c>
      <c r="BF88" s="71">
        <f t="shared" si="55"/>
        <v>90.025900099031162</v>
      </c>
      <c r="BG88" s="71"/>
      <c r="BH88" s="71" t="str">
        <f t="shared" si="19"/>
        <v>-1.31154675753026-8991.37999300217j</v>
      </c>
      <c r="BI88" s="71">
        <f t="shared" si="56"/>
        <v>79.076527135861483</v>
      </c>
      <c r="BJ88" s="71">
        <f t="shared" si="57"/>
        <v>89.99164242937502</v>
      </c>
      <c r="BK88" s="71"/>
      <c r="BL88" s="71">
        <f t="shared" si="58"/>
        <v>-78.076527135861483</v>
      </c>
      <c r="BM88" s="71">
        <f t="shared" si="59"/>
        <v>-89.99164242937502</v>
      </c>
      <c r="BN88" s="71"/>
      <c r="BO88" s="158"/>
      <c r="BP88" s="158" t="str">
        <f t="shared" si="20"/>
        <v>0.00001+1.54980738596962E-09j</v>
      </c>
      <c r="BQ88" s="158" t="str">
        <f t="shared" si="21"/>
        <v>8.69860485295944E-13+1.64873080273662E-09j</v>
      </c>
      <c r="BR88" s="158" t="str">
        <f t="shared" si="22"/>
        <v>-0.000357162911869413-0.0000412329926024491j</v>
      </c>
      <c r="BS88" s="158" t="str">
        <f t="shared" si="23"/>
        <v>0.0000412500008698605+3.19853818870624E-09j</v>
      </c>
      <c r="BT88" s="158" t="str">
        <f t="shared" si="60"/>
        <v>-1.47328385399937E-08-1.70200337993118E-09j</v>
      </c>
      <c r="BU88" s="158" t="str">
        <f t="shared" si="61"/>
        <v>-8.69860485295944E-13-1.64873080273662E-09j</v>
      </c>
      <c r="BV88" s="158" t="str">
        <f t="shared" si="62"/>
        <v>-1.4733708400479E-08-3.3507341826678E-09j</v>
      </c>
      <c r="BW88" s="158" t="str">
        <f t="shared" si="63"/>
        <v>0.999999999972458-5.24807485892711E-06j</v>
      </c>
      <c r="BX88" s="158" t="str">
        <f t="shared" si="64"/>
        <v>-0.00001-1.54980738596962E-09j</v>
      </c>
      <c r="BY88" s="158" t="str">
        <f t="shared" si="65"/>
        <v>645.361002641521-146.666120051902j</v>
      </c>
      <c r="BZ88" s="71">
        <f t="shared" si="66"/>
        <v>56.414758699896453</v>
      </c>
      <c r="CA88" s="71">
        <f t="shared" si="67"/>
        <v>167.19631095751109</v>
      </c>
      <c r="CB88" s="158" t="str">
        <f t="shared" si="24"/>
        <v>4858.51208332591-1105.00444215492j</v>
      </c>
      <c r="CC88" s="71" t="str">
        <f t="shared" si="25"/>
        <v>1591.03287922989-362.860064414896j</v>
      </c>
      <c r="CD88" s="71">
        <f t="shared" si="68"/>
        <v>64.253798178540052</v>
      </c>
      <c r="CE88" s="71">
        <f t="shared" si="69"/>
        <v>167.15253761697014</v>
      </c>
      <c r="CF88" s="71"/>
      <c r="CG88" s="71">
        <f t="shared" si="70"/>
        <v>-63.253798178540052</v>
      </c>
      <c r="CH88" s="71">
        <f t="shared" si="71"/>
        <v>-167.15253761697014</v>
      </c>
      <c r="CI88" s="71"/>
      <c r="CJ88" s="158"/>
      <c r="CK88" s="158"/>
      <c r="CL88" s="158"/>
      <c r="CM88" s="71"/>
      <c r="CN88" s="158">
        <v>316.22776601683699</v>
      </c>
      <c r="CO88" s="158">
        <v>46.032410056857501</v>
      </c>
      <c r="CP88" s="158">
        <v>91.882303024232499</v>
      </c>
      <c r="CQ88" s="64"/>
      <c r="CR88" s="69"/>
      <c r="CS88" s="69"/>
      <c r="CT88" s="69"/>
      <c r="CU88" s="64"/>
      <c r="CV88" s="69"/>
      <c r="CW88" s="69"/>
      <c r="CX88" s="69"/>
      <c r="CY88" s="64"/>
      <c r="CZ88" s="69"/>
      <c r="DA88" s="69"/>
      <c r="DB88" s="69"/>
      <c r="DC88" s="64"/>
      <c r="DD88" s="69"/>
      <c r="DE88" s="69"/>
      <c r="DF88" s="69"/>
      <c r="DG88" s="64"/>
      <c r="DH88" s="69"/>
      <c r="DI88" s="69"/>
      <c r="DJ88" s="69"/>
      <c r="DK88" s="64"/>
      <c r="DL88" s="69"/>
      <c r="DM88" s="69"/>
      <c r="DN88" s="69"/>
      <c r="DO88" s="70"/>
    </row>
    <row r="89" spans="1:119">
      <c r="A89" s="71">
        <v>25</v>
      </c>
      <c r="B89" s="71">
        <f t="shared" si="0"/>
        <v>5.6234132519034921</v>
      </c>
      <c r="C89" s="71" t="str">
        <f t="shared" si="26"/>
        <v>35.332947520559j</v>
      </c>
      <c r="D89" s="71">
        <f t="shared" si="1"/>
        <v>0.99999999949403562</v>
      </c>
      <c r="E89" s="71" t="str">
        <f t="shared" si="2"/>
        <v>-0.000035332947520559j</v>
      </c>
      <c r="F89" s="71" t="str">
        <f t="shared" si="27"/>
        <v>0.999999999494036-0.000035332947520559j</v>
      </c>
      <c r="G89" s="71">
        <f t="shared" si="28"/>
        <v>1.0270569681918565E-9</v>
      </c>
      <c r="H89" s="71">
        <f t="shared" si="29"/>
        <v>-2.0244287708671015E-3</v>
      </c>
      <c r="I89" s="71"/>
      <c r="J89" s="71">
        <f t="shared" si="3"/>
        <v>42.477876106194692</v>
      </c>
      <c r="K89" s="71" t="str">
        <f t="shared" si="4"/>
        <v>1+0.00116757725081687j</v>
      </c>
      <c r="L89" s="71">
        <f t="shared" si="5"/>
        <v>0.99999982841279211</v>
      </c>
      <c r="M89" s="71" t="str">
        <f t="shared" si="6"/>
        <v>0.000179547655975711j</v>
      </c>
      <c r="N89" s="71" t="str">
        <f t="shared" si="30"/>
        <v>0.999999828412792+0.000179547655975711j</v>
      </c>
      <c r="O89" s="71" t="str">
        <f t="shared" si="31"/>
        <v>1.00000034898568+0.000988029701714855j</v>
      </c>
      <c r="P89" s="71" t="str">
        <f t="shared" si="32"/>
        <v>42.4778909303652+0.0419694032586841j</v>
      </c>
      <c r="Q89" s="71"/>
      <c r="R89" s="71">
        <f t="shared" si="7"/>
        <v>46.725663716814154</v>
      </c>
      <c r="S89" s="71" t="str">
        <f t="shared" si="8"/>
        <v>1+1.58998263842516E-06j</v>
      </c>
      <c r="T89" s="71" t="str">
        <f t="shared" si="33"/>
        <v>0.999999828412792+0.000179547655975711j</v>
      </c>
      <c r="U89" s="71" t="str">
        <f t="shared" si="34"/>
        <v>1.00000013963534-0.000177957728943753j</v>
      </c>
      <c r="V89" s="71" t="str">
        <f t="shared" si="35"/>
        <v>46.7256702413681-0.00831519299843377j</v>
      </c>
      <c r="W89" s="71"/>
      <c r="X89" s="71" t="str">
        <f t="shared" si="9"/>
        <v>2.05326802442248+0.00195614100604922j</v>
      </c>
      <c r="Y89" s="71">
        <f t="shared" si="36"/>
        <v>6.2489168203833376</v>
      </c>
      <c r="Z89" s="71">
        <f t="shared" si="37"/>
        <v>-179.94541453500597</v>
      </c>
      <c r="AA89" s="71"/>
      <c r="AB89" s="71" t="str">
        <f t="shared" si="10"/>
        <v>7.52864758774186-0.00133978083965165j</v>
      </c>
      <c r="AC89" s="71">
        <f t="shared" si="38"/>
        <v>17.534339507681086</v>
      </c>
      <c r="AD89" s="71">
        <f t="shared" si="39"/>
        <v>179.98980377473117</v>
      </c>
      <c r="AE89" s="71"/>
      <c r="AF89" s="71" t="str">
        <f t="shared" si="40"/>
        <v>2.46576572346691-0.00201854741651829j</v>
      </c>
      <c r="AG89" s="71">
        <f t="shared" si="41"/>
        <v>7.8390391339063479</v>
      </c>
      <c r="AH89" s="71">
        <f t="shared" si="42"/>
        <v>179.95309602174387</v>
      </c>
      <c r="AI89" s="71"/>
      <c r="AJ89" s="71" t="str">
        <f t="shared" si="11"/>
        <v>99999.9972422465-16.6064848766968j</v>
      </c>
      <c r="AK89" s="71" t="str">
        <f t="shared" si="12"/>
        <v>31999.9999999309-0.0470352197392664j</v>
      </c>
      <c r="AL89" s="71" t="str">
        <f t="shared" si="43"/>
        <v>10000-628937685.124962j</v>
      </c>
      <c r="AM89" s="71" t="str">
        <f t="shared" si="44"/>
        <v>963.13911997932-195187557.463136j</v>
      </c>
      <c r="AN89" s="71" t="str">
        <f t="shared" si="45"/>
        <v>10963.1391199793-195187557.463136j</v>
      </c>
      <c r="AO89" s="71" t="str">
        <f t="shared" si="46"/>
        <v>31999.9988297487-5.29327100843858j</v>
      </c>
      <c r="AP89" s="71" t="str">
        <f t="shared" si="47"/>
        <v>0.242424243674853+0.0000302286505873371j</v>
      </c>
      <c r="AQ89" s="71" t="str">
        <f t="shared" si="13"/>
        <v>1+0.000565327160328944j</v>
      </c>
      <c r="AR89" s="71" t="str">
        <f t="shared" si="14"/>
        <v>1+1.12839752560667E-06j</v>
      </c>
      <c r="AS89" s="71" t="str">
        <f t="shared" si="15"/>
        <v>1.77018067078001E-09j</v>
      </c>
      <c r="AT89" s="71" t="str">
        <f t="shared" si="48"/>
        <v>-1.99746748878492E-15+1.77018067078001E-09j</v>
      </c>
      <c r="AU89" s="149" t="str">
        <f t="shared" si="49"/>
        <v>318723.829785132-564914088.795242j</v>
      </c>
      <c r="AV89" s="71" t="str">
        <f t="shared" si="16"/>
        <v>9638.55421425958-0.158544356722311j</v>
      </c>
      <c r="AW89" s="71"/>
      <c r="AX89" s="71" t="str">
        <f t="shared" si="17"/>
        <v>0.602409638391224-9.90902229514444E-06j</v>
      </c>
      <c r="AY89" s="71"/>
      <c r="AZ89" s="71" t="str">
        <f t="shared" si="50"/>
        <v>3.83451519035202-5649.14055637262j</v>
      </c>
      <c r="BA89" s="71" t="str">
        <f t="shared" si="51"/>
        <v>2.25397144950411-3403.09675778192j</v>
      </c>
      <c r="BB89" s="71">
        <f t="shared" si="52"/>
        <v>70.637487850191775</v>
      </c>
      <c r="BC89" s="71">
        <f t="shared" si="53"/>
        <v>90.037948680718543</v>
      </c>
      <c r="BD89" s="71" t="str">
        <f t="shared" si="18"/>
        <v>12.4099528845913-25620.7192161548j</v>
      </c>
      <c r="BE89" s="71">
        <f t="shared" si="54"/>
        <v>88.171827357872871</v>
      </c>
      <c r="BF89" s="71">
        <f t="shared" si="55"/>
        <v>90.027752455449715</v>
      </c>
      <c r="BG89" s="71"/>
      <c r="BH89" s="71" t="str">
        <f t="shared" si="19"/>
        <v>-1.31154662672219-8391.2438887283j</v>
      </c>
      <c r="BI89" s="71">
        <f t="shared" si="56"/>
        <v>78.476526984098143</v>
      </c>
      <c r="BJ89" s="71">
        <f t="shared" si="57"/>
        <v>89.991044702462432</v>
      </c>
      <c r="BK89" s="71"/>
      <c r="BL89" s="71">
        <f t="shared" si="58"/>
        <v>-77.476526984098143</v>
      </c>
      <c r="BM89" s="71">
        <f t="shared" si="59"/>
        <v>-89.991044702462432</v>
      </c>
      <c r="BN89" s="71"/>
      <c r="BO89" s="158"/>
      <c r="BP89" s="158" t="str">
        <f t="shared" si="20"/>
        <v>0.00001+1.66064853346627E-09j</v>
      </c>
      <c r="BQ89" s="158" t="str">
        <f t="shared" si="21"/>
        <v>9.98733425202454E-13+1.76664681141682E-09j</v>
      </c>
      <c r="BR89" s="158" t="str">
        <f t="shared" si="22"/>
        <v>-0.000357165883048973-0.000044181946037781j</v>
      </c>
      <c r="BS89" s="158" t="str">
        <f t="shared" si="23"/>
        <v>0.0000412500009987334+3.42729534488309E-09j</v>
      </c>
      <c r="BT89" s="158" t="str">
        <f t="shared" si="60"/>
        <v>-1.47329416079056E-08-1.82372943115278E-09j</v>
      </c>
      <c r="BU89" s="158" t="str">
        <f t="shared" si="61"/>
        <v>-9.98733425202454E-13-1.76664681141682E-09j</v>
      </c>
      <c r="BV89" s="158" t="str">
        <f t="shared" si="62"/>
        <v>-1.47339403413308E-08-3.5903762425696E-09j</v>
      </c>
      <c r="BW89" s="158" t="str">
        <f t="shared" si="63"/>
        <v>0.999999999968377-5.62341352664957E-06j</v>
      </c>
      <c r="BX89" s="158" t="str">
        <f t="shared" si="64"/>
        <v>-0.00001-1.66064853346627E-09j</v>
      </c>
      <c r="BY89" s="158" t="str">
        <f t="shared" si="65"/>
        <v>640.687418151623-156.014237698419j</v>
      </c>
      <c r="BZ89" s="71">
        <f t="shared" si="66"/>
        <v>56.383103208644513</v>
      </c>
      <c r="CA89" s="71">
        <f t="shared" si="67"/>
        <v>166.31422598745601</v>
      </c>
      <c r="CB89" s="158" t="str">
        <f t="shared" si="24"/>
        <v>4823.3007602774-1175.43459502863j</v>
      </c>
      <c r="CC89" s="71" t="str">
        <f t="shared" si="25"/>
        <v>1579.47015299834-385.987817622286j</v>
      </c>
      <c r="CD89" s="71">
        <f t="shared" si="68"/>
        <v>64.222142342550868</v>
      </c>
      <c r="CE89" s="71">
        <f t="shared" si="69"/>
        <v>166.26732200919992</v>
      </c>
      <c r="CF89" s="71"/>
      <c r="CG89" s="71">
        <f t="shared" si="70"/>
        <v>-63.222142342550868</v>
      </c>
      <c r="CH89" s="71">
        <f t="shared" si="71"/>
        <v>-166.26732200919992</v>
      </c>
      <c r="CI89" s="71"/>
      <c r="CJ89" s="158"/>
      <c r="CK89" s="158"/>
      <c r="CL89" s="158"/>
      <c r="CM89" s="71"/>
      <c r="CN89" s="158">
        <v>331.13112148259103</v>
      </c>
      <c r="CO89" s="158">
        <v>45.632384664672102</v>
      </c>
      <c r="CP89" s="158">
        <v>91.589719719866196</v>
      </c>
      <c r="CQ89" s="64"/>
      <c r="CR89" s="69"/>
      <c r="CS89" s="69"/>
      <c r="CT89" s="69"/>
      <c r="CU89" s="64"/>
      <c r="CV89" s="69"/>
      <c r="CW89" s="69"/>
      <c r="CX89" s="69"/>
      <c r="CY89" s="64"/>
      <c r="CZ89" s="69"/>
      <c r="DA89" s="69"/>
      <c r="DB89" s="69"/>
      <c r="DC89" s="64"/>
      <c r="DD89" s="69"/>
      <c r="DE89" s="69"/>
      <c r="DF89" s="69"/>
      <c r="DG89" s="64"/>
      <c r="DH89" s="69"/>
      <c r="DI89" s="69"/>
      <c r="DJ89" s="69"/>
      <c r="DK89" s="64"/>
      <c r="DL89" s="69"/>
      <c r="DM89" s="69"/>
      <c r="DN89" s="69"/>
      <c r="DO89" s="70"/>
    </row>
    <row r="90" spans="1:119">
      <c r="A90" s="71">
        <v>26</v>
      </c>
      <c r="B90" s="71">
        <f t="shared" si="0"/>
        <v>6.0255958607435796</v>
      </c>
      <c r="C90" s="71" t="str">
        <f t="shared" si="26"/>
        <v>37.8599353792262j</v>
      </c>
      <c r="D90" s="71">
        <f t="shared" si="1"/>
        <v>0.99999999941907514</v>
      </c>
      <c r="E90" s="71" t="str">
        <f t="shared" si="2"/>
        <v>-0.0000378599353792262j</v>
      </c>
      <c r="F90" s="71" t="str">
        <f t="shared" si="27"/>
        <v>0.999999999419075-0.0000378599353792262j</v>
      </c>
      <c r="G90" s="71">
        <f t="shared" si="28"/>
        <v>1.1792162704650419E-9</v>
      </c>
      <c r="H90" s="71">
        <f t="shared" si="29"/>
        <v>-2.1692145100914075E-3</v>
      </c>
      <c r="I90" s="71"/>
      <c r="J90" s="71">
        <f t="shared" si="3"/>
        <v>42.477876106194692</v>
      </c>
      <c r="K90" s="71" t="str">
        <f t="shared" si="4"/>
        <v>1+0.00125108156460653j</v>
      </c>
      <c r="L90" s="71">
        <f t="shared" si="5"/>
        <v>0.9999998029915258</v>
      </c>
      <c r="M90" s="71" t="str">
        <f t="shared" si="6"/>
        <v>0.000192388779588135j</v>
      </c>
      <c r="N90" s="71" t="str">
        <f t="shared" si="30"/>
        <v>0.999999802991526+0.000192388779588135j</v>
      </c>
      <c r="O90" s="71" t="str">
        <f t="shared" si="31"/>
        <v>1.00000040068919+0.00105869291650177j</v>
      </c>
      <c r="P90" s="71" t="str">
        <f t="shared" si="32"/>
        <v>42.4778931266205+0.0449710265416681j</v>
      </c>
      <c r="Q90" s="71"/>
      <c r="R90" s="71">
        <f t="shared" si="7"/>
        <v>46.725663716814154</v>
      </c>
      <c r="S90" s="71" t="str">
        <f t="shared" si="8"/>
        <v>1+1.70369709206518E-06j</v>
      </c>
      <c r="T90" s="71" t="str">
        <f t="shared" si="33"/>
        <v>0.999999802991526+0.000192388779588135j</v>
      </c>
      <c r="U90" s="71" t="str">
        <f t="shared" si="34"/>
        <v>1.00000016032282-0.000190685150906973j</v>
      </c>
      <c r="V90" s="71" t="str">
        <f t="shared" si="35"/>
        <v>46.7256712080043-0.00890989023706918j</v>
      </c>
      <c r="W90" s="71"/>
      <c r="X90" s="71" t="str">
        <f t="shared" si="9"/>
        <v>2.05326814104927+0.00209604288240249j</v>
      </c>
      <c r="Y90" s="71">
        <f t="shared" si="36"/>
        <v>6.2489178977361082</v>
      </c>
      <c r="Z90" s="71">
        <f t="shared" si="37"/>
        <v>-179.94151062556205</v>
      </c>
      <c r="AA90" s="71"/>
      <c r="AB90" s="71" t="str">
        <f t="shared" si="10"/>
        <v>7.52864774349058-0.00143560110093333j</v>
      </c>
      <c r="AC90" s="71">
        <f t="shared" si="38"/>
        <v>17.534339707746756</v>
      </c>
      <c r="AD90" s="71">
        <f t="shared" si="39"/>
        <v>179.98907454752123</v>
      </c>
      <c r="AE90" s="71"/>
      <c r="AF90" s="71" t="str">
        <f t="shared" si="40"/>
        <v>2.46576548869577-0.00216291232807294j</v>
      </c>
      <c r="AG90" s="71">
        <f t="shared" si="41"/>
        <v>7.839038738094974</v>
      </c>
      <c r="AH90" s="71">
        <f t="shared" si="42"/>
        <v>179.94974148326793</v>
      </c>
      <c r="AI90" s="71"/>
      <c r="AJ90" s="71" t="str">
        <f t="shared" si="11"/>
        <v>99999.9968336754-17.7941690648151j</v>
      </c>
      <c r="AK90" s="71" t="str">
        <f t="shared" si="12"/>
        <v>31999.9999999206-0.0503991459767009j</v>
      </c>
      <c r="AL90" s="71" t="str">
        <f t="shared" si="43"/>
        <v>10000-586958799.576176j</v>
      </c>
      <c r="AM90" s="71" t="str">
        <f t="shared" si="44"/>
        <v>963.13911996216-182159627.465992j</v>
      </c>
      <c r="AN90" s="71" t="str">
        <f t="shared" si="45"/>
        <v>10963.1391199622-182159627.465992j</v>
      </c>
      <c r="AO90" s="71" t="str">
        <f t="shared" si="46"/>
        <v>31999.9986563716-5.67184203225597j</v>
      </c>
      <c r="AP90" s="71" t="str">
        <f t="shared" si="47"/>
        <v>0.242424243860134+0.0000323905826673997j</v>
      </c>
      <c r="AQ90" s="71" t="str">
        <f t="shared" si="13"/>
        <v>1+0.000605758966067619j</v>
      </c>
      <c r="AR90" s="71" t="str">
        <f t="shared" si="14"/>
        <v>1+0.0000012090997326699j</v>
      </c>
      <c r="AS90" s="71" t="str">
        <f t="shared" si="15"/>
        <v>1.89678276249923E-09j</v>
      </c>
      <c r="AT90" s="71" t="str">
        <f t="shared" si="48"/>
        <v>-2.29339953107069E-15+1.89678276249923E-09j</v>
      </c>
      <c r="AU90" s="149" t="str">
        <f t="shared" si="49"/>
        <v>318723.829785073-527208502.998702j</v>
      </c>
      <c r="AV90" s="71" t="str">
        <f t="shared" si="16"/>
        <v>9638.55421387321-0.169883338957624j</v>
      </c>
      <c r="AW90" s="71"/>
      <c r="AX90" s="71" t="str">
        <f t="shared" si="17"/>
        <v>0.602409638367076-0.0000106177086848515j</v>
      </c>
      <c r="AY90" s="71"/>
      <c r="AZ90" s="71" t="str">
        <f t="shared" si="50"/>
        <v>3.83451519297062-5272.08467469285j</v>
      </c>
      <c r="BA90" s="71" t="str">
        <f t="shared" si="51"/>
        <v>2.25397145147273-3175.95466303609j</v>
      </c>
      <c r="BB90" s="71">
        <f t="shared" si="52"/>
        <v>70.037488071755547</v>
      </c>
      <c r="BC90" s="71">
        <f t="shared" si="53"/>
        <v>90.040662743436954</v>
      </c>
      <c r="BD90" s="71" t="str">
        <f t="shared" si="18"/>
        <v>12.4099530712534-23910.647143099j</v>
      </c>
      <c r="BE90" s="71">
        <f t="shared" si="54"/>
        <v>87.571827779502328</v>
      </c>
      <c r="BF90" s="71">
        <f t="shared" si="55"/>
        <v>90.029737290958181</v>
      </c>
      <c r="BG90" s="71"/>
      <c r="BH90" s="71" t="str">
        <f t="shared" si="19"/>
        <v>-1.31154647653452-7831.16427691946j</v>
      </c>
      <c r="BI90" s="71">
        <f t="shared" si="56"/>
        <v>77.876526809850546</v>
      </c>
      <c r="BJ90" s="71">
        <f t="shared" si="57"/>
        <v>89.990404226704896</v>
      </c>
      <c r="BK90" s="71"/>
      <c r="BL90" s="71">
        <f t="shared" si="58"/>
        <v>-76.876526809850546</v>
      </c>
      <c r="BM90" s="71">
        <f t="shared" si="59"/>
        <v>-89.990404226704896</v>
      </c>
      <c r="BN90" s="71"/>
      <c r="BO90" s="158"/>
      <c r="BP90" s="158" t="str">
        <f t="shared" si="20"/>
        <v>0.00001+1.77941696282363E-09j</v>
      </c>
      <c r="BQ90" s="158" t="str">
        <f t="shared" si="21"/>
        <v>1.14669934476099E-12+1.8929960743379E-09j</v>
      </c>
      <c r="BR90" s="158" t="str">
        <f t="shared" si="22"/>
        <v>-0.000357169294419286-0.0000473418062174232j</v>
      </c>
      <c r="BS90" s="158" t="str">
        <f t="shared" si="23"/>
        <v>0.0000412500011466993+3.67241303716153E-09j</v>
      </c>
      <c r="BT90" s="158" t="str">
        <f t="shared" si="60"/>
        <v>-1.4733059945695E-08-1.95416123392882E-09j</v>
      </c>
      <c r="BU90" s="158" t="str">
        <f t="shared" si="61"/>
        <v>-1.14669934476099E-12-1.8929960743379E-09j</v>
      </c>
      <c r="BV90" s="158" t="str">
        <f t="shared" si="62"/>
        <v>-1.47342066450398E-08-3.84715730826672E-09j</v>
      </c>
      <c r="BW90" s="158" t="str">
        <f t="shared" si="63"/>
        <v>0.999999999963692-6.02559615511107E-06j</v>
      </c>
      <c r="BX90" s="158" t="str">
        <f t="shared" si="64"/>
        <v>-0.00001-1.77941696282363E-09j</v>
      </c>
      <c r="BY90" s="158" t="str">
        <f t="shared" si="65"/>
        <v>635.404447411612-165.789835951968j</v>
      </c>
      <c r="BZ90" s="71">
        <f t="shared" si="66"/>
        <v>56.347040129353616</v>
      </c>
      <c r="CA90" s="71">
        <f t="shared" si="67"/>
        <v>165.37641138854849</v>
      </c>
      <c r="CB90" s="158" t="str">
        <f t="shared" si="24"/>
        <v>4783.4982511383-1249.0854616577j</v>
      </c>
      <c r="CC90" s="71" t="str">
        <f t="shared" si="25"/>
        <v>1566.39976891131-410.173179979516j</v>
      </c>
      <c r="CD90" s="71">
        <f t="shared" si="68"/>
        <v>64.1860788674486</v>
      </c>
      <c r="CE90" s="71">
        <f t="shared" si="69"/>
        <v>165.32615287181639</v>
      </c>
      <c r="CF90" s="71"/>
      <c r="CG90" s="71">
        <f t="shared" si="70"/>
        <v>-63.1860788674486</v>
      </c>
      <c r="CH90" s="71">
        <f t="shared" si="71"/>
        <v>-165.32615287181639</v>
      </c>
      <c r="CI90" s="71"/>
      <c r="CJ90" s="158"/>
      <c r="CK90" s="158"/>
      <c r="CL90" s="158"/>
      <c r="CM90" s="71"/>
      <c r="CN90" s="158">
        <v>346.73685045253097</v>
      </c>
      <c r="CO90" s="158">
        <v>45.231989267853699</v>
      </c>
      <c r="CP90" s="158">
        <v>91.300558788183494</v>
      </c>
      <c r="CQ90" s="64"/>
      <c r="CR90" s="69"/>
      <c r="CS90" s="69"/>
      <c r="CT90" s="69"/>
      <c r="CU90" s="64"/>
      <c r="CV90" s="69"/>
      <c r="CW90" s="69"/>
      <c r="CX90" s="69"/>
      <c r="CY90" s="64"/>
      <c r="CZ90" s="69"/>
      <c r="DA90" s="69"/>
      <c r="DB90" s="69"/>
      <c r="DC90" s="64"/>
      <c r="DD90" s="69"/>
      <c r="DE90" s="69"/>
      <c r="DF90" s="69"/>
      <c r="DG90" s="64"/>
      <c r="DH90" s="69"/>
      <c r="DI90" s="69"/>
      <c r="DJ90" s="69"/>
      <c r="DK90" s="64"/>
      <c r="DL90" s="69"/>
      <c r="DM90" s="69"/>
      <c r="DN90" s="69"/>
      <c r="DO90" s="70"/>
    </row>
    <row r="91" spans="1:119">
      <c r="A91" s="71">
        <v>27</v>
      </c>
      <c r="B91" s="71">
        <f t="shared" si="0"/>
        <v>6.4565422903465555</v>
      </c>
      <c r="C91" s="71" t="str">
        <f t="shared" si="26"/>
        <v>40.5676516538891j</v>
      </c>
      <c r="D91" s="71">
        <f t="shared" si="1"/>
        <v>0.99999999933300898</v>
      </c>
      <c r="E91" s="71" t="str">
        <f t="shared" si="2"/>
        <v>-0.0000405676516538891j</v>
      </c>
      <c r="F91" s="71" t="str">
        <f t="shared" si="27"/>
        <v>0.999999999333009-0.0000405676516538891j</v>
      </c>
      <c r="G91" s="71">
        <f t="shared" si="28"/>
        <v>1.3539215489000922E-9</v>
      </c>
      <c r="H91" s="71">
        <f t="shared" si="29"/>
        <v>-2.324355224799993E-3</v>
      </c>
      <c r="I91" s="71"/>
      <c r="J91" s="71">
        <f t="shared" si="3"/>
        <v>42.477876106194692</v>
      </c>
      <c r="K91" s="71" t="str">
        <f t="shared" si="4"/>
        <v>1+0.00134055804890277j</v>
      </c>
      <c r="L91" s="71">
        <f t="shared" si="5"/>
        <v>0.99999977380400695</v>
      </c>
      <c r="M91" s="71" t="str">
        <f t="shared" si="6"/>
        <v>0.000206148291439789j</v>
      </c>
      <c r="N91" s="71" t="str">
        <f t="shared" si="30"/>
        <v>0.999999773804007+0.000206148291439789j</v>
      </c>
      <c r="O91" s="71" t="str">
        <f t="shared" si="31"/>
        <v>1.00000046005276+0.00113440991922287j</v>
      </c>
      <c r="P91" s="71" t="str">
        <f t="shared" si="32"/>
        <v>42.4778956482588+0.0481873240023874j</v>
      </c>
      <c r="Q91" s="71"/>
      <c r="R91" s="71">
        <f t="shared" si="7"/>
        <v>46.725663716814154</v>
      </c>
      <c r="S91" s="71" t="str">
        <f t="shared" si="8"/>
        <v>1+1.82554432442501E-06j</v>
      </c>
      <c r="T91" s="71" t="str">
        <f t="shared" si="33"/>
        <v>0.999999773804007+0.000206148291439789j</v>
      </c>
      <c r="U91" s="71" t="str">
        <f t="shared" si="34"/>
        <v>1.00000018407523-0.000204322831279164j</v>
      </c>
      <c r="V91" s="71" t="str">
        <f t="shared" si="35"/>
        <v>46.7256723178514-0.00954711990401757j</v>
      </c>
      <c r="W91" s="71"/>
      <c r="X91" s="71" t="str">
        <f t="shared" si="9"/>
        <v>2.05326827495475+0.00224595045081259j</v>
      </c>
      <c r="Y91" s="71">
        <f t="shared" si="36"/>
        <v>6.2489191347023718</v>
      </c>
      <c r="Z91" s="71">
        <f t="shared" si="37"/>
        <v>-179.93732751239867</v>
      </c>
      <c r="AA91" s="71"/>
      <c r="AB91" s="71" t="str">
        <f t="shared" si="10"/>
        <v>7.52864792231408-0.001538274376033j</v>
      </c>
      <c r="AC91" s="71">
        <f t="shared" si="38"/>
        <v>17.534339937452931</v>
      </c>
      <c r="AD91" s="71">
        <f t="shared" si="39"/>
        <v>179.98829316642738</v>
      </c>
      <c r="AE91" s="71"/>
      <c r="AF91" s="71" t="str">
        <f t="shared" si="40"/>
        <v>2.46576521914251-0.00231760207237898j</v>
      </c>
      <c r="AG91" s="71">
        <f t="shared" si="41"/>
        <v>7.8390382836428349</v>
      </c>
      <c r="AH91" s="71">
        <f t="shared" si="42"/>
        <v>179.94614703086739</v>
      </c>
      <c r="AI91" s="71"/>
      <c r="AJ91" s="71" t="str">
        <f t="shared" si="11"/>
        <v>99999.9963645729-19.0667955841684j</v>
      </c>
      <c r="AK91" s="71" t="str">
        <f t="shared" si="12"/>
        <v>31999.9999999089-0.0540036578815035j</v>
      </c>
      <c r="AL91" s="71" t="str">
        <f t="shared" si="43"/>
        <v>10000-547781824.095106j</v>
      </c>
      <c r="AM91" s="71" t="str">
        <f t="shared" si="44"/>
        <v>963.13911994246-170001255.76578j</v>
      </c>
      <c r="AN91" s="71" t="str">
        <f t="shared" si="45"/>
        <v>10963.1391199425-170001255.76578j</v>
      </c>
      <c r="AO91" s="71" t="str">
        <f t="shared" si="46"/>
        <v>31999.9984573082-6.07748818320651j</v>
      </c>
      <c r="AP91" s="71" t="str">
        <f t="shared" si="47"/>
        <v>0.242424244072867+0.0000347071346259084j</v>
      </c>
      <c r="AQ91" s="71" t="str">
        <f t="shared" si="13"/>
        <v>1+0.000649082426462226j</v>
      </c>
      <c r="AR91" s="71" t="str">
        <f t="shared" si="14"/>
        <v>1+1.29557370551342E-06j</v>
      </c>
      <c r="AS91" s="71" t="str">
        <f t="shared" si="15"/>
        <v>2.03243934785984E-09j</v>
      </c>
      <c r="AT91" s="71" t="str">
        <f t="shared" si="48"/>
        <v>-2.63317497713805E-15+2.03243934785984E-09j</v>
      </c>
      <c r="AU91" s="149" t="str">
        <f t="shared" si="49"/>
        <v>318723.829785005-492019602.893566j</v>
      </c>
      <c r="AV91" s="71" t="str">
        <f t="shared" si="16"/>
        <v>9638.5542134296-0.182033277322941j</v>
      </c>
      <c r="AW91" s="71"/>
      <c r="AX91" s="71" t="str">
        <f t="shared" si="17"/>
        <v>0.60240963833935-0.0000113770798326838j</v>
      </c>
      <c r="AY91" s="71"/>
      <c r="AZ91" s="71" t="str">
        <f t="shared" si="50"/>
        <v>3.83451519597718-4920.19564823111j</v>
      </c>
      <c r="BA91" s="71" t="str">
        <f t="shared" si="51"/>
        <v>2.25397145373301-2963.97332463533j</v>
      </c>
      <c r="BB91" s="71">
        <f t="shared" si="52"/>
        <v>69.437488326144745</v>
      </c>
      <c r="BC91" s="71">
        <f t="shared" si="53"/>
        <v>90.043570913906109</v>
      </c>
      <c r="BD91" s="71" t="str">
        <f t="shared" si="18"/>
        <v>12.4099532855704-22314.7150795367j</v>
      </c>
      <c r="BE91" s="71">
        <f t="shared" si="54"/>
        <v>86.9718282635977</v>
      </c>
      <c r="BF91" s="71">
        <f t="shared" si="55"/>
        <v>90.031864080333492</v>
      </c>
      <c r="BG91" s="71"/>
      <c r="BH91" s="71" t="str">
        <f t="shared" si="19"/>
        <v>-1.31154630409593-7308.4675581609j</v>
      </c>
      <c r="BI91" s="71">
        <f t="shared" si="56"/>
        <v>77.276526609787567</v>
      </c>
      <c r="BJ91" s="71">
        <f t="shared" si="57"/>
        <v>89.989717944773517</v>
      </c>
      <c r="BK91" s="71"/>
      <c r="BL91" s="71">
        <f t="shared" si="58"/>
        <v>-76.276526609787567</v>
      </c>
      <c r="BM91" s="71">
        <f t="shared" si="59"/>
        <v>-89.989717944773517</v>
      </c>
      <c r="BN91" s="71"/>
      <c r="BO91" s="158"/>
      <c r="BP91" s="158" t="str">
        <f t="shared" si="20"/>
        <v>0.00001+1.90667962773279E-09j</v>
      </c>
      <c r="BQ91" s="158" t="str">
        <f t="shared" si="21"/>
        <v>1.31658693388043E-12+2.02838172812102E-09j</v>
      </c>
      <c r="BR91" s="158" t="str">
        <f t="shared" si="22"/>
        <v>-0.000357173211196132-0.0000507276569630938j</v>
      </c>
      <c r="BS91" s="158" t="str">
        <f t="shared" si="23"/>
        <v>0.0000412500013165869+3.93506135585381E-09j</v>
      </c>
      <c r="BT91" s="158" t="str">
        <f t="shared" si="60"/>
        <v>-1.47331958156474E-08-2.09392141501571E-09j</v>
      </c>
      <c r="BU91" s="158" t="str">
        <f t="shared" si="61"/>
        <v>-1.31658693388043E-12-2.02838172812102E-09j</v>
      </c>
      <c r="BV91" s="158" t="str">
        <f t="shared" si="62"/>
        <v>-1.47345124025813E-08-4.12230314313673E-09j</v>
      </c>
      <c r="BW91" s="158" t="str">
        <f t="shared" si="63"/>
        <v>0.999999999958313-6.45654260573228E-06j</v>
      </c>
      <c r="BX91" s="158" t="str">
        <f t="shared" si="64"/>
        <v>-0.00001-1.90667962773279E-09j</v>
      </c>
      <c r="BY91" s="158" t="str">
        <f t="shared" si="65"/>
        <v>629.445523265368-175.976175793528j</v>
      </c>
      <c r="BZ91" s="71">
        <f t="shared" si="66"/>
        <v>56.306000139584114</v>
      </c>
      <c r="CA91" s="71">
        <f t="shared" si="67"/>
        <v>164.38042562260995</v>
      </c>
      <c r="CB91" s="158" t="str">
        <f t="shared" si="24"/>
        <v>4738.60303129969-1325.83093018427j</v>
      </c>
      <c r="CC91" s="71" t="str">
        <f t="shared" si="25"/>
        <v>1551.65703586299-435.374737918558j</v>
      </c>
      <c r="CD91" s="71">
        <f t="shared" si="68"/>
        <v>64.145038423226922</v>
      </c>
      <c r="CE91" s="71">
        <f t="shared" si="69"/>
        <v>164.32657265347737</v>
      </c>
      <c r="CF91" s="71"/>
      <c r="CG91" s="71">
        <f t="shared" si="70"/>
        <v>-63.145038423226922</v>
      </c>
      <c r="CH91" s="71">
        <f t="shared" si="71"/>
        <v>-164.32657265347737</v>
      </c>
      <c r="CI91" s="71"/>
      <c r="CJ91" s="158"/>
      <c r="CK91" s="158"/>
      <c r="CL91" s="158"/>
      <c r="CM91" s="71"/>
      <c r="CN91" s="158">
        <v>363.07805477010101</v>
      </c>
      <c r="CO91" s="158">
        <v>44.831220754926001</v>
      </c>
      <c r="CP91" s="158">
        <v>91.014243869260596</v>
      </c>
      <c r="CQ91" s="64"/>
      <c r="CR91" s="69"/>
      <c r="CS91" s="69"/>
      <c r="CT91" s="69"/>
      <c r="CU91" s="64"/>
      <c r="CV91" s="69"/>
      <c r="CW91" s="69"/>
      <c r="CX91" s="69"/>
      <c r="CY91" s="64"/>
      <c r="CZ91" s="69"/>
      <c r="DA91" s="69"/>
      <c r="DB91" s="69"/>
      <c r="DC91" s="64"/>
      <c r="DD91" s="69"/>
      <c r="DE91" s="69"/>
      <c r="DF91" s="69"/>
      <c r="DG91" s="64"/>
      <c r="DH91" s="69"/>
      <c r="DI91" s="69"/>
      <c r="DJ91" s="69"/>
      <c r="DK91" s="64"/>
      <c r="DL91" s="69"/>
      <c r="DM91" s="69"/>
      <c r="DN91" s="69"/>
      <c r="DO91" s="70"/>
    </row>
    <row r="92" spans="1:119">
      <c r="A92" s="71">
        <v>28</v>
      </c>
      <c r="B92" s="71">
        <f t="shared" si="0"/>
        <v>6.9183097091893666</v>
      </c>
      <c r="C92" s="71" t="str">
        <f t="shared" si="26"/>
        <v>43.4690219152965j</v>
      </c>
      <c r="D92" s="71">
        <f t="shared" si="1"/>
        <v>0.99999999923419181</v>
      </c>
      <c r="E92" s="71" t="str">
        <f t="shared" si="2"/>
        <v>-0.0000434690219152965j</v>
      </c>
      <c r="F92" s="71" t="str">
        <f t="shared" si="27"/>
        <v>0.999999999234192-0.0000434690219152965j</v>
      </c>
      <c r="G92" s="71">
        <f t="shared" si="28"/>
        <v>1.5545113051842584E-9</v>
      </c>
      <c r="H92" s="71">
        <f t="shared" si="29"/>
        <v>-2.4905914956467831E-3</v>
      </c>
      <c r="I92" s="71"/>
      <c r="J92" s="71">
        <f t="shared" si="3"/>
        <v>42.477876106194692</v>
      </c>
      <c r="K92" s="71" t="str">
        <f t="shared" si="4"/>
        <v>1+0.00143643382919097j</v>
      </c>
      <c r="L92" s="71">
        <f t="shared" si="5"/>
        <v>0.99999974029225136</v>
      </c>
      <c r="M92" s="71" t="str">
        <f t="shared" si="6"/>
        <v>0.000220891874019483j</v>
      </c>
      <c r="N92" s="71" t="str">
        <f t="shared" si="30"/>
        <v>0.999999740292251+0.000220891874019483j</v>
      </c>
      <c r="O92" s="71" t="str">
        <f t="shared" si="31"/>
        <v>1.00000052821127+0.00121554215417963j</v>
      </c>
      <c r="P92" s="71" t="str">
        <f t="shared" si="32"/>
        <v>42.4778985434876+0.0516336490270993j</v>
      </c>
      <c r="Q92" s="71"/>
      <c r="R92" s="71">
        <f t="shared" si="7"/>
        <v>46.725663716814154</v>
      </c>
      <c r="S92" s="71" t="str">
        <f t="shared" si="8"/>
        <v>1+1.95610598618834E-06j</v>
      </c>
      <c r="T92" s="71" t="str">
        <f t="shared" si="33"/>
        <v>0.999999740292251+0.000220891874019483j</v>
      </c>
      <c r="U92" s="71" t="str">
        <f t="shared" si="34"/>
        <v>1.00000021134665-0.000218935871577394j</v>
      </c>
      <c r="V92" s="71" t="str">
        <f t="shared" si="35"/>
        <v>46.7256735921266-0.0102299239108729j</v>
      </c>
      <c r="W92" s="71"/>
      <c r="X92" s="71" t="str">
        <f t="shared" si="9"/>
        <v>2.05326842869883+0.00240657931304923j</v>
      </c>
      <c r="Y92" s="71">
        <f t="shared" si="36"/>
        <v>6.2489205549294127</v>
      </c>
      <c r="Z92" s="71">
        <f t="shared" si="37"/>
        <v>-179.93284522732969</v>
      </c>
      <c r="AA92" s="71"/>
      <c r="AB92" s="71" t="str">
        <f t="shared" si="10"/>
        <v>7.52864812763096-0.00164829079126166j</v>
      </c>
      <c r="AC92" s="71">
        <f t="shared" si="38"/>
        <v>17.534340201190936</v>
      </c>
      <c r="AD92" s="71">
        <f t="shared" si="39"/>
        <v>179.98745590142619</v>
      </c>
      <c r="AE92" s="71"/>
      <c r="AF92" s="71" t="str">
        <f t="shared" si="40"/>
        <v>2.46576490965402-0.00248335506384186j</v>
      </c>
      <c r="AG92" s="71">
        <f t="shared" si="41"/>
        <v>7.8390377618619924</v>
      </c>
      <c r="AH92" s="71">
        <f t="shared" si="42"/>
        <v>179.94229550614261</v>
      </c>
      <c r="AI92" s="71"/>
      <c r="AJ92" s="71" t="str">
        <f t="shared" si="11"/>
        <v>99999.9958259713-20.430439447417j</v>
      </c>
      <c r="AK92" s="71" t="str">
        <f t="shared" si="12"/>
        <v>31999.9999998954-0.0578659619734533j</v>
      </c>
      <c r="AL92" s="71" t="str">
        <f t="shared" si="43"/>
        <v>10000-511219743.235179j</v>
      </c>
      <c r="AM92" s="71" t="str">
        <f t="shared" si="44"/>
        <v>963.13911991984-158654403.08598j</v>
      </c>
      <c r="AN92" s="71" t="str">
        <f t="shared" si="45"/>
        <v>10963.1391199198-158654403.08598j</v>
      </c>
      <c r="AO92" s="71" t="str">
        <f t="shared" si="46"/>
        <v>31999.998228753-6.51214585339062j</v>
      </c>
      <c r="AP92" s="71" t="str">
        <f t="shared" si="47"/>
        <v>0.242424244317116+0.0000371893647687097j</v>
      </c>
      <c r="AQ92" s="71" t="str">
        <f t="shared" si="13"/>
        <v>1+0.000695504350644744j</v>
      </c>
      <c r="AR92" s="71" t="str">
        <f t="shared" si="14"/>
        <v>1+1.38823223681586E-06j</v>
      </c>
      <c r="AS92" s="71" t="str">
        <f t="shared" si="15"/>
        <v>2.17779799795635E-09j</v>
      </c>
      <c r="AT92" s="71" t="str">
        <f t="shared" si="48"/>
        <v>-3.02328938603605E-15+2.17779799795635E-09j</v>
      </c>
      <c r="AU92" s="149" t="str">
        <f t="shared" si="49"/>
        <v>318723.829784925-459179410.533941j</v>
      </c>
      <c r="AV92" s="71" t="str">
        <f t="shared" si="16"/>
        <v>9638.55421292027-0.195052170836895j</v>
      </c>
      <c r="AW92" s="71"/>
      <c r="AX92" s="71" t="str">
        <f t="shared" si="17"/>
        <v>0.602409638307517-0.0000121907606773059j</v>
      </c>
      <c r="AY92" s="71"/>
      <c r="AZ92" s="71" t="str">
        <f t="shared" si="50"/>
        <v>3.83451519942915-4591.79369740713j</v>
      </c>
      <c r="BA92" s="71" t="str">
        <f t="shared" si="51"/>
        <v>2.25397145632814-2766.14082718342j</v>
      </c>
      <c r="BB92" s="71">
        <f t="shared" si="52"/>
        <v>68.837488618222565</v>
      </c>
      <c r="BC92" s="71">
        <f t="shared" si="53"/>
        <v>90.046687074547719</v>
      </c>
      <c r="BD92" s="71" t="str">
        <f t="shared" si="18"/>
        <v>12.4099535316391-20825.3046745384j</v>
      </c>
      <c r="BE92" s="71">
        <f t="shared" si="54"/>
        <v>86.371828819413494</v>
      </c>
      <c r="BF92" s="71">
        <f t="shared" si="55"/>
        <v>90.034142975973893</v>
      </c>
      <c r="BG92" s="71"/>
      <c r="BH92" s="71" t="str">
        <f t="shared" si="19"/>
        <v>-1.31154610610998-6820.65858424165j</v>
      </c>
      <c r="BI92" s="71">
        <f t="shared" si="56"/>
        <v>76.676526380084553</v>
      </c>
      <c r="BJ92" s="71">
        <f t="shared" si="57"/>
        <v>89.988982580690333</v>
      </c>
      <c r="BK92" s="71"/>
      <c r="BL92" s="71">
        <f t="shared" si="58"/>
        <v>-75.676526380084553</v>
      </c>
      <c r="BM92" s="71">
        <f t="shared" si="59"/>
        <v>-89.988982580690333</v>
      </c>
      <c r="BN92" s="71"/>
      <c r="BO92" s="158"/>
      <c r="BP92" s="158" t="str">
        <f t="shared" si="20"/>
        <v>0.00001+2.04304403001894E-09j</v>
      </c>
      <c r="BQ92" s="158" t="str">
        <f t="shared" si="21"/>
        <v>1.51164396179608E-12+2.17345004440988E-09j</v>
      </c>
      <c r="BR92" s="158" t="str">
        <f t="shared" si="22"/>
        <v>-0.000357177708257203-0.0000543556608620541j</v>
      </c>
      <c r="BS92" s="158" t="str">
        <f t="shared" si="23"/>
        <v>0.000041250001511644+4.21649407442882E-09j</v>
      </c>
      <c r="BT92" s="158" t="str">
        <f t="shared" si="60"/>
        <v>-1.47333518152132E-08-2.24367713041652E-09j</v>
      </c>
      <c r="BU92" s="158" t="str">
        <f t="shared" si="61"/>
        <v>-1.51164396179608E-12-2.17345004440988E-09j</v>
      </c>
      <c r="BV92" s="158" t="str">
        <f t="shared" si="62"/>
        <v>-1.4734863459175E-08-4.4171271748264E-09j</v>
      </c>
      <c r="BW92" s="158" t="str">
        <f t="shared" si="63"/>
        <v>0.999999999952137-6.91831004708853E-06j</v>
      </c>
      <c r="BX92" s="158" t="str">
        <f t="shared" si="64"/>
        <v>-0.00001-2.04304403001894E-09j</v>
      </c>
      <c r="BY92" s="158" t="str">
        <f t="shared" si="65"/>
        <v>622.740517971239-186.547382097063j</v>
      </c>
      <c r="BZ92" s="71">
        <f t="shared" si="66"/>
        <v>56.259353283065877</v>
      </c>
      <c r="CA92" s="71">
        <f t="shared" si="67"/>
        <v>163.32395193434064</v>
      </c>
      <c r="CB92" s="158" t="str">
        <f t="shared" si="24"/>
        <v>4688.08675029206-1405.47605640063j</v>
      </c>
      <c r="CC92" s="71" t="str">
        <f t="shared" si="25"/>
        <v>1535.06845364727-461.528474581522j</v>
      </c>
      <c r="CD92" s="71">
        <f t="shared" si="68"/>
        <v>64.098391044927851</v>
      </c>
      <c r="CE92" s="71">
        <f t="shared" si="69"/>
        <v>163.26624744048323</v>
      </c>
      <c r="CF92" s="71"/>
      <c r="CG92" s="71">
        <f t="shared" si="70"/>
        <v>-63.098391044927851</v>
      </c>
      <c r="CH92" s="71">
        <f t="shared" si="71"/>
        <v>-163.26624744048323</v>
      </c>
      <c r="CI92" s="71"/>
      <c r="CJ92" s="158"/>
      <c r="CK92" s="158"/>
      <c r="CL92" s="158"/>
      <c r="CM92" s="71"/>
      <c r="CN92" s="158">
        <v>380.189396320561</v>
      </c>
      <c r="CO92" s="158">
        <v>44.430072973836502</v>
      </c>
      <c r="CP92" s="158">
        <v>90.730206175770704</v>
      </c>
      <c r="CQ92" s="64"/>
      <c r="CR92" s="69"/>
      <c r="CS92" s="69"/>
      <c r="CT92" s="69"/>
      <c r="CU92" s="64"/>
      <c r="CV92" s="69"/>
      <c r="CW92" s="69"/>
      <c r="CX92" s="69"/>
      <c r="CY92" s="64"/>
      <c r="CZ92" s="69"/>
      <c r="DA92" s="69"/>
      <c r="DB92" s="69"/>
      <c r="DC92" s="64"/>
      <c r="DD92" s="69"/>
      <c r="DE92" s="69"/>
      <c r="DF92" s="69"/>
      <c r="DG92" s="64"/>
      <c r="DH92" s="69"/>
      <c r="DI92" s="69"/>
      <c r="DJ92" s="69"/>
      <c r="DK92" s="64"/>
      <c r="DL92" s="69"/>
      <c r="DM92" s="69"/>
      <c r="DN92" s="69"/>
      <c r="DO92" s="70"/>
    </row>
    <row r="93" spans="1:119">
      <c r="A93" s="71">
        <v>29</v>
      </c>
      <c r="B93" s="71">
        <f t="shared" si="0"/>
        <v>7.4131024130091765</v>
      </c>
      <c r="C93" s="71" t="str">
        <f t="shared" si="26"/>
        <v>46.5778961620368j</v>
      </c>
      <c r="D93" s="71">
        <f t="shared" si="1"/>
        <v>0.99999999912073456</v>
      </c>
      <c r="E93" s="71" t="str">
        <f t="shared" si="2"/>
        <v>-0.0000465778961620368j</v>
      </c>
      <c r="F93" s="71" t="str">
        <f t="shared" si="27"/>
        <v>0.999999999120735-0.0000465778961620368j</v>
      </c>
      <c r="G93" s="71">
        <f t="shared" si="28"/>
        <v>1.7848197053219752E-9</v>
      </c>
      <c r="H93" s="71">
        <f t="shared" si="29"/>
        <v>-2.668716869099886E-3</v>
      </c>
      <c r="I93" s="71"/>
      <c r="J93" s="71">
        <f t="shared" si="3"/>
        <v>42.477876106194692</v>
      </c>
      <c r="K93" s="71" t="str">
        <f t="shared" si="4"/>
        <v>1+0.00153916657867451j</v>
      </c>
      <c r="L93" s="71">
        <f t="shared" si="5"/>
        <v>0.99999970181560793</v>
      </c>
      <c r="M93" s="71" t="str">
        <f t="shared" si="6"/>
        <v>0.000236689907381989j</v>
      </c>
      <c r="N93" s="71" t="str">
        <f t="shared" si="30"/>
        <v>0.999999701815608+0.000236689907381989j</v>
      </c>
      <c r="O93" s="71" t="str">
        <f t="shared" si="31"/>
        <v>1.00000060646771+0.00130247691612602j</v>
      </c>
      <c r="P93" s="71" t="str">
        <f t="shared" si="32"/>
        <v>42.4779018676549+0.0553264530743796j</v>
      </c>
      <c r="Q93" s="71"/>
      <c r="R93" s="71">
        <f t="shared" si="7"/>
        <v>46.725663716814154</v>
      </c>
      <c r="S93" s="71" t="str">
        <f t="shared" si="8"/>
        <v>1+2.09600532729166E-06j</v>
      </c>
      <c r="T93" s="71" t="str">
        <f t="shared" si="33"/>
        <v>0.999999701815608+0.000236689907381989j</v>
      </c>
      <c r="U93" s="71" t="str">
        <f t="shared" si="34"/>
        <v>1.00000024265843-0.000234594029441776j</v>
      </c>
      <c r="V93" s="71" t="str">
        <f t="shared" si="35"/>
        <v>46.7256750551904-0.0109615617296688j</v>
      </c>
      <c r="W93" s="71"/>
      <c r="X93" s="71" t="str">
        <f t="shared" si="9"/>
        <v>2.05326860522065+0.0025786962505978j</v>
      </c>
      <c r="Y93" s="71">
        <f t="shared" si="36"/>
        <v>6.2489221855677846</v>
      </c>
      <c r="Z93" s="71">
        <f t="shared" si="37"/>
        <v>-179.92804237412014</v>
      </c>
      <c r="AA93" s="71"/>
      <c r="AB93" s="71" t="str">
        <f t="shared" si="10"/>
        <v>7.5286483633663-0.00176617552723495j</v>
      </c>
      <c r="AC93" s="71">
        <f t="shared" si="38"/>
        <v>17.534340504002706</v>
      </c>
      <c r="AD93" s="71">
        <f t="shared" si="39"/>
        <v>179.98655875572223</v>
      </c>
      <c r="AE93" s="71"/>
      <c r="AF93" s="71" t="str">
        <f t="shared" si="40"/>
        <v>2.4657645543138-0.00266096252534381j</v>
      </c>
      <c r="AG93" s="71">
        <f t="shared" si="41"/>
        <v>7.8390371627775712</v>
      </c>
      <c r="AH93" s="71">
        <f t="shared" si="42"/>
        <v>179.93816852355485</v>
      </c>
      <c r="AI93" s="71"/>
      <c r="AJ93" s="71" t="str">
        <f t="shared" si="11"/>
        <v>99999.9952075738-21.891610147018j</v>
      </c>
      <c r="AK93" s="71" t="str">
        <f t="shared" si="12"/>
        <v>31999.9999998799-0.0620044953706706j</v>
      </c>
      <c r="AL93" s="71" t="str">
        <f t="shared" si="43"/>
        <v>10000-477098024.026563j</v>
      </c>
      <c r="AM93" s="71" t="str">
        <f t="shared" si="44"/>
        <v>963.139119893876-148064904.022166j</v>
      </c>
      <c r="AN93" s="71" t="str">
        <f t="shared" si="45"/>
        <v>10963.1391198939-148064904.022166j</v>
      </c>
      <c r="AO93" s="71" t="str">
        <f t="shared" si="46"/>
        <v>31999.9979663362-6.97788992382393j</v>
      </c>
      <c r="AP93" s="71" t="str">
        <f t="shared" si="47"/>
        <v>0.242424244597553+0.000039849122283901j</v>
      </c>
      <c r="AQ93" s="71" t="str">
        <f t="shared" si="13"/>
        <v>1+0.000745246338592589j</v>
      </c>
      <c r="AR93" s="71" t="str">
        <f t="shared" si="14"/>
        <v>1+1.48751764190137E-06j</v>
      </c>
      <c r="AS93" s="71" t="str">
        <f t="shared" si="15"/>
        <v>2.33355259771804E-09j</v>
      </c>
      <c r="AT93" s="71" t="str">
        <f t="shared" si="48"/>
        <v>-3.47120065741035E-15+2.33355259771804E-09j</v>
      </c>
      <c r="AU93" s="149" t="str">
        <f t="shared" si="49"/>
        <v>318723.829784834-428531159.779405j</v>
      </c>
      <c r="AV93" s="71" t="str">
        <f t="shared" si="16"/>
        <v>9638.55421233547-0.209002166567555j</v>
      </c>
      <c r="AW93" s="71"/>
      <c r="AX93" s="71" t="str">
        <f t="shared" si="17"/>
        <v>0.602409638270967-0.0000130626354104722j</v>
      </c>
      <c r="AY93" s="71"/>
      <c r="AZ93" s="71" t="str">
        <f t="shared" si="50"/>
        <v>3.83451520339255-4285.31116068674j</v>
      </c>
      <c r="BA93" s="71" t="str">
        <f t="shared" si="51"/>
        <v>2.25397145930775-2581.51279627671j</v>
      </c>
      <c r="BB93" s="71">
        <f t="shared" si="52"/>
        <v>68.237488953572779</v>
      </c>
      <c r="BC93" s="71">
        <f t="shared" si="53"/>
        <v>90.050026100637808</v>
      </c>
      <c r="BD93" s="71" t="str">
        <f t="shared" si="18"/>
        <v>12.4099538141639-19435.306069607j</v>
      </c>
      <c r="BE93" s="71">
        <f t="shared" si="54"/>
        <v>85.77182945757545</v>
      </c>
      <c r="BF93" s="71">
        <f t="shared" si="55"/>
        <v>90.036584856360037</v>
      </c>
      <c r="BG93" s="71"/>
      <c r="BH93" s="71" t="str">
        <f t="shared" si="19"/>
        <v>-1.3115458787918-6365.40874730018j</v>
      </c>
      <c r="BI93" s="71">
        <f t="shared" si="56"/>
        <v>76.076526116350323</v>
      </c>
      <c r="BJ93" s="71">
        <f t="shared" si="57"/>
        <v>89.988194624192673</v>
      </c>
      <c r="BK93" s="71"/>
      <c r="BL93" s="71">
        <f t="shared" si="58"/>
        <v>-75.076526116350323</v>
      </c>
      <c r="BM93" s="71">
        <f t="shared" si="59"/>
        <v>-89.988194624192673</v>
      </c>
      <c r="BN93" s="71"/>
      <c r="BO93" s="158"/>
      <c r="BP93" s="158" t="str">
        <f t="shared" si="20"/>
        <v>0.00001+2.18916111961573E-09j</v>
      </c>
      <c r="BQ93" s="158" t="str">
        <f t="shared" si="21"/>
        <v>1.735599364767E-12+2.32889351465277E-09j</v>
      </c>
      <c r="BR93" s="158" t="str">
        <f t="shared" si="22"/>
        <v>-0.00035718287157357-0.0000582431364153169j</v>
      </c>
      <c r="BS93" s="158" t="str">
        <f t="shared" si="23"/>
        <v>0.0000412500017355994+4.5180546342685E-09j</v>
      </c>
      <c r="BT93" s="158" t="str">
        <f t="shared" si="60"/>
        <v>-1.47335309266637E-08-2.40414324994677E-09j</v>
      </c>
      <c r="BU93" s="158" t="str">
        <f t="shared" si="61"/>
        <v>-1.735599364767E-12-2.32889351465277E-09j</v>
      </c>
      <c r="BV93" s="158" t="str">
        <f t="shared" si="62"/>
        <v>-1.47352665260285E-08-4.73303676459954E-09j</v>
      </c>
      <c r="BW93" s="158" t="str">
        <f t="shared" si="63"/>
        <v>0.999999999945046-7.41310277502209E-06j</v>
      </c>
      <c r="BX93" s="158" t="str">
        <f t="shared" si="64"/>
        <v>-0.00001-2.18916111961573E-09j</v>
      </c>
      <c r="BY93" s="158" t="str">
        <f t="shared" si="65"/>
        <v>615.216675797999-197.466948393172j</v>
      </c>
      <c r="BZ93" s="71">
        <f t="shared" si="66"/>
        <v>56.20640620122942</v>
      </c>
      <c r="CA93" s="71">
        <f t="shared" si="67"/>
        <v>162.20485618068992</v>
      </c>
      <c r="CB93" s="158" t="str">
        <f t="shared" si="24"/>
        <v>4631.40125807057-1487.74579847593j</v>
      </c>
      <c r="CC93" s="71" t="str">
        <f t="shared" si="25"/>
        <v>1516.4540202558-488.54407051566j</v>
      </c>
      <c r="CD93" s="71">
        <f t="shared" si="68"/>
        <v>64.045443364006971</v>
      </c>
      <c r="CE93" s="71">
        <f t="shared" si="69"/>
        <v>162.14302470424477</v>
      </c>
      <c r="CF93" s="71"/>
      <c r="CG93" s="71">
        <f t="shared" si="70"/>
        <v>-63.045443364006971</v>
      </c>
      <c r="CH93" s="71">
        <f t="shared" si="71"/>
        <v>-162.14302470424477</v>
      </c>
      <c r="CI93" s="71"/>
      <c r="CJ93" s="158"/>
      <c r="CK93" s="158"/>
      <c r="CL93" s="158"/>
      <c r="CM93" s="71"/>
      <c r="CN93" s="158">
        <v>398.10717055349699</v>
      </c>
      <c r="CO93" s="158">
        <v>44.028536693226599</v>
      </c>
      <c r="CP93" s="158">
        <v>90.447884076988998</v>
      </c>
      <c r="CQ93" s="64"/>
      <c r="CR93" s="69"/>
      <c r="CS93" s="69"/>
      <c r="CT93" s="69"/>
      <c r="CU93" s="64"/>
      <c r="CV93" s="69"/>
      <c r="CW93" s="69"/>
      <c r="CX93" s="69"/>
      <c r="CY93" s="64"/>
      <c r="CZ93" s="69"/>
      <c r="DA93" s="69"/>
      <c r="DB93" s="69"/>
      <c r="DC93" s="64"/>
      <c r="DD93" s="69"/>
      <c r="DE93" s="69"/>
      <c r="DF93" s="69"/>
      <c r="DG93" s="64"/>
      <c r="DH93" s="69"/>
      <c r="DI93" s="69"/>
      <c r="DJ93" s="69"/>
      <c r="DK93" s="64"/>
      <c r="DL93" s="69"/>
      <c r="DM93" s="69"/>
      <c r="DN93" s="69"/>
      <c r="DO93" s="70"/>
    </row>
    <row r="94" spans="1:119">
      <c r="A94" s="71">
        <v>30</v>
      </c>
      <c r="B94" s="71">
        <f t="shared" si="0"/>
        <v>7.943282347242814</v>
      </c>
      <c r="C94" s="71" t="str">
        <f t="shared" si="26"/>
        <v>49.909114934975j</v>
      </c>
      <c r="D94" s="71">
        <f t="shared" si="1"/>
        <v>0.99999999899046821</v>
      </c>
      <c r="E94" s="71" t="str">
        <f t="shared" si="2"/>
        <v>-0.000049909114934975j</v>
      </c>
      <c r="F94" s="71" t="str">
        <f t="shared" si="27"/>
        <v>0.999999998990468-0.000049909114934975j</v>
      </c>
      <c r="G94" s="71">
        <f t="shared" si="28"/>
        <v>2.049242153902393E-9</v>
      </c>
      <c r="H94" s="71">
        <f t="shared" si="29"/>
        <v>-2.8595816455199213E-3</v>
      </c>
      <c r="I94" s="71"/>
      <c r="J94" s="71">
        <f t="shared" si="3"/>
        <v>42.477876106194692</v>
      </c>
      <c r="K94" s="71" t="str">
        <f t="shared" si="4"/>
        <v>1+0.00164924670302625j</v>
      </c>
      <c r="L94" s="71">
        <f t="shared" si="5"/>
        <v>0.9999996576385104</v>
      </c>
      <c r="M94" s="71" t="str">
        <f t="shared" si="6"/>
        <v>0.000253617805114702j</v>
      </c>
      <c r="N94" s="71" t="str">
        <f t="shared" si="30"/>
        <v>0.99999965763851+0.000253617805114702j</v>
      </c>
      <c r="O94" s="71" t="str">
        <f t="shared" si="31"/>
        <v>1.00000069631814+0.00139562919912256j</v>
      </c>
      <c r="P94" s="71" t="str">
        <f t="shared" si="32"/>
        <v>42.4779056843104+0.0592833642105158j</v>
      </c>
      <c r="Q94" s="71"/>
      <c r="R94" s="71">
        <f t="shared" si="7"/>
        <v>46.725663716814154</v>
      </c>
      <c r="S94" s="71" t="str">
        <f t="shared" si="8"/>
        <v>1+2.24591017207387E-06j</v>
      </c>
      <c r="T94" s="71" t="str">
        <f t="shared" si="33"/>
        <v>0.99999965763851+0.000253617805114702j</v>
      </c>
      <c r="U94" s="71" t="str">
        <f t="shared" si="34"/>
        <v>1.00000027860916-0.000251372051662981j</v>
      </c>
      <c r="V94" s="71" t="str">
        <f t="shared" si="35"/>
        <v>46.7256767350121-0.0117455259538101j</v>
      </c>
      <c r="W94" s="71"/>
      <c r="X94" s="71" t="str">
        <f t="shared" si="9"/>
        <v>2.05326880789486+0.00276312288508322j</v>
      </c>
      <c r="Y94" s="71">
        <f t="shared" si="36"/>
        <v>6.2489240577907399</v>
      </c>
      <c r="Z94" s="71">
        <f t="shared" si="37"/>
        <v>-179.92289602636774</v>
      </c>
      <c r="AA94" s="71"/>
      <c r="AB94" s="71" t="str">
        <f t="shared" si="10"/>
        <v>7.52864863402664-0.00189249132611956j</v>
      </c>
      <c r="AC94" s="71">
        <f t="shared" si="38"/>
        <v>17.534340851677076</v>
      </c>
      <c r="AD94" s="71">
        <f t="shared" si="39"/>
        <v>179.98559744666821</v>
      </c>
      <c r="AE94" s="71"/>
      <c r="AF94" s="71" t="str">
        <f t="shared" si="40"/>
        <v>2.46576414632873-0.00285127226451459j</v>
      </c>
      <c r="AG94" s="71">
        <f t="shared" si="41"/>
        <v>7.8390364749366226</v>
      </c>
      <c r="AH94" s="71">
        <f t="shared" si="42"/>
        <v>179.9337463826665</v>
      </c>
      <c r="AI94" s="71"/>
      <c r="AJ94" s="71" t="str">
        <f t="shared" si="11"/>
        <v>99999.9944975586-23.4572827287149j</v>
      </c>
      <c r="AK94" s="71" t="str">
        <f t="shared" si="12"/>
        <v>31999.9999998621-0.0664390138011523j</v>
      </c>
      <c r="AL94" s="71" t="str">
        <f t="shared" si="43"/>
        <v>10000-445253782.824538j</v>
      </c>
      <c r="AM94" s="71" t="str">
        <f t="shared" si="44"/>
        <v>963.139119864057-138182208.477705j</v>
      </c>
      <c r="AN94" s="71" t="str">
        <f t="shared" si="45"/>
        <v>10963.1391198641-138182208.477705j</v>
      </c>
      <c r="AO94" s="71" t="str">
        <f t="shared" si="46"/>
        <v>31999.9976650417-7.47694366895302j</v>
      </c>
      <c r="AP94" s="71" t="str">
        <f t="shared" si="47"/>
        <v>0.242424244919537+0.0000426991038051575j</v>
      </c>
      <c r="AQ94" s="71" t="str">
        <f t="shared" si="13"/>
        <v>1+0.0007985458389596j</v>
      </c>
      <c r="AR94" s="71" t="str">
        <f t="shared" si="14"/>
        <v>1+1.59390387017884E-06j</v>
      </c>
      <c r="AS94" s="71" t="str">
        <f t="shared" si="15"/>
        <v>2.50044665824225E-09j</v>
      </c>
      <c r="AT94" s="71" t="str">
        <f t="shared" si="48"/>
        <v>-3.98547160574807E-15+2.50044665824225E-09j</v>
      </c>
      <c r="AU94" s="149" t="str">
        <f t="shared" si="49"/>
        <v>318723.829784729-399928547.955204j</v>
      </c>
      <c r="AV94" s="71" t="str">
        <f t="shared" si="16"/>
        <v>9638.55421166404-0.22394985629802j</v>
      </c>
      <c r="AW94" s="71"/>
      <c r="AX94" s="71" t="str">
        <f t="shared" si="17"/>
        <v>0.602409638229003-0.0000139968660186262j</v>
      </c>
      <c r="AY94" s="71"/>
      <c r="AZ94" s="71" t="str">
        <f t="shared" si="50"/>
        <v>3.83451520794313-3999.28501118311j</v>
      </c>
      <c r="BA94" s="71" t="str">
        <f t="shared" si="51"/>
        <v>2.2539714627288-2409.20789043269j</v>
      </c>
      <c r="BB94" s="71">
        <f t="shared" si="52"/>
        <v>67.637489338606287</v>
      </c>
      <c r="BC94" s="71">
        <f t="shared" si="53"/>
        <v>90.05360393131339</v>
      </c>
      <c r="BD94" s="71" t="str">
        <f t="shared" si="18"/>
        <v>12.4099541385455-18138.0839590137j</v>
      </c>
      <c r="BE94" s="71">
        <f t="shared" si="54"/>
        <v>85.171830190283359</v>
      </c>
      <c r="BF94" s="71">
        <f t="shared" si="55"/>
        <v>90.039201377981584</v>
      </c>
      <c r="BG94" s="71"/>
      <c r="BH94" s="71" t="str">
        <f t="shared" si="19"/>
        <v>-1.31154561779566-5940.5448639675j</v>
      </c>
      <c r="BI94" s="71">
        <f t="shared" si="56"/>
        <v>75.476525813542892</v>
      </c>
      <c r="BJ94" s="71">
        <f t="shared" si="57"/>
        <v>89.987350313979888</v>
      </c>
      <c r="BK94" s="71"/>
      <c r="BL94" s="71">
        <f t="shared" si="58"/>
        <v>-74.476525813542892</v>
      </c>
      <c r="BM94" s="71">
        <f t="shared" si="59"/>
        <v>-89.987350313979888</v>
      </c>
      <c r="BN94" s="71"/>
      <c r="BO94" s="158"/>
      <c r="BP94" s="158" t="str">
        <f t="shared" si="20"/>
        <v>0.00001+2.34572840194383E-09j</v>
      </c>
      <c r="BQ94" s="158" t="str">
        <f t="shared" si="21"/>
        <v>1.99273453215613E-12+2.49545415545888E-09j</v>
      </c>
      <c r="BR94" s="158" t="str">
        <f t="shared" si="22"/>
        <v>-0.000357188799853177-0.0000624086407024402j</v>
      </c>
      <c r="BS94" s="158" t="str">
        <f t="shared" si="23"/>
        <v>0.0000412500019927345+4.84118255740271E-09j</v>
      </c>
      <c r="BT94" s="158" t="str">
        <f t="shared" si="60"/>
        <v>-1.47337365741032E-08-2.57608576952706E-09j</v>
      </c>
      <c r="BU94" s="158" t="str">
        <f t="shared" si="61"/>
        <v>-1.99273453215613E-12-2.49545415545888E-09j</v>
      </c>
      <c r="BV94" s="158" t="str">
        <f t="shared" si="62"/>
        <v>-1.47357293086354E-08-5.07153992498594E-09j</v>
      </c>
      <c r="BW94" s="158" t="str">
        <f t="shared" si="63"/>
        <v>0.999999999936904-7.94328273508196E-06j</v>
      </c>
      <c r="BX94" s="158" t="str">
        <f t="shared" si="64"/>
        <v>-0.00001-2.34572840194383E-09j</v>
      </c>
      <c r="BY94" s="158" t="str">
        <f t="shared" si="65"/>
        <v>606.799927852377-208.686227915804j</v>
      </c>
      <c r="BZ94" s="71">
        <f t="shared" si="66"/>
        <v>56.146400356303531</v>
      </c>
      <c r="CA94" s="71">
        <f t="shared" si="67"/>
        <v>161.02125348089882</v>
      </c>
      <c r="CB94" s="158" t="str">
        <f t="shared" si="24"/>
        <v>4567.98851107705-1572.27364833864j</v>
      </c>
      <c r="CC94" s="71" t="str">
        <f t="shared" si="25"/>
        <v>1495.63048483961-516.301170431769j</v>
      </c>
      <c r="CD94" s="71">
        <f t="shared" si="68"/>
        <v>63.985436831240165</v>
      </c>
      <c r="CE94" s="71">
        <f t="shared" si="69"/>
        <v>160.95499986356538</v>
      </c>
      <c r="CF94" s="71"/>
      <c r="CG94" s="71">
        <f t="shared" si="70"/>
        <v>-62.985436831240165</v>
      </c>
      <c r="CH94" s="71">
        <f t="shared" si="71"/>
        <v>-160.95499986356538</v>
      </c>
      <c r="CI94" s="71"/>
      <c r="CJ94" s="158"/>
      <c r="CK94" s="158"/>
      <c r="CL94" s="158"/>
      <c r="CM94" s="71"/>
      <c r="CN94" s="158">
        <v>416.86938347033498</v>
      </c>
      <c r="CO94" s="158">
        <v>43.626599539895302</v>
      </c>
      <c r="CP94" s="158">
        <v>90.166722717093606</v>
      </c>
      <c r="CQ94" s="64"/>
      <c r="CR94" s="69"/>
      <c r="CS94" s="69"/>
      <c r="CT94" s="69"/>
      <c r="CU94" s="64"/>
      <c r="CV94" s="69"/>
      <c r="CW94" s="69"/>
      <c r="CX94" s="69"/>
      <c r="CY94" s="64"/>
      <c r="CZ94" s="69"/>
      <c r="DA94" s="69"/>
      <c r="DB94" s="69"/>
      <c r="DC94" s="64"/>
      <c r="DD94" s="69"/>
      <c r="DE94" s="69"/>
      <c r="DF94" s="69"/>
      <c r="DG94" s="64"/>
      <c r="DH94" s="69"/>
      <c r="DI94" s="69"/>
      <c r="DJ94" s="69"/>
      <c r="DK94" s="64"/>
      <c r="DL94" s="69"/>
      <c r="DM94" s="69"/>
      <c r="DN94" s="69"/>
      <c r="DO94" s="70"/>
    </row>
    <row r="95" spans="1:119">
      <c r="A95" s="71">
        <v>31</v>
      </c>
      <c r="B95" s="71">
        <f t="shared" si="0"/>
        <v>8.5113803820237646</v>
      </c>
      <c r="C95" s="71" t="str">
        <f t="shared" si="26"/>
        <v>53.4785801601483j</v>
      </c>
      <c r="D95" s="71">
        <f t="shared" si="1"/>
        <v>0.99999999884090252</v>
      </c>
      <c r="E95" s="71" t="str">
        <f t="shared" si="2"/>
        <v>-0.0000534785801601483j</v>
      </c>
      <c r="F95" s="71" t="str">
        <f t="shared" si="27"/>
        <v>0.999999998840903-0.0000534785801601483j</v>
      </c>
      <c r="G95" s="71">
        <f t="shared" si="28"/>
        <v>2.3528529420500266E-9</v>
      </c>
      <c r="H95" s="71">
        <f t="shared" si="29"/>
        <v>-3.0640969381590783E-3</v>
      </c>
      <c r="I95" s="71"/>
      <c r="J95" s="71">
        <f t="shared" si="3"/>
        <v>42.477876106194692</v>
      </c>
      <c r="K95" s="71" t="str">
        <f t="shared" si="4"/>
        <v>1+0.0017671996813921j</v>
      </c>
      <c r="L95" s="71">
        <f t="shared" si="5"/>
        <v>0.99999960691641576</v>
      </c>
      <c r="M95" s="71" t="str">
        <f t="shared" si="6"/>
        <v>0.000271756374332393j</v>
      </c>
      <c r="N95" s="71" t="str">
        <f t="shared" si="30"/>
        <v>0.999999606916416+0.000271756374332393j</v>
      </c>
      <c r="O95" s="71" t="str">
        <f t="shared" si="31"/>
        <v>1.00000079948025+0.00149544367763021j</v>
      </c>
      <c r="P95" s="71" t="str">
        <f t="shared" si="32"/>
        <v>42.4779100664177+0.0635232712621682j</v>
      </c>
      <c r="Q95" s="71"/>
      <c r="R95" s="71">
        <f t="shared" si="7"/>
        <v>46.725663716814154</v>
      </c>
      <c r="S95" s="71" t="str">
        <f t="shared" si="8"/>
        <v>1+2.40653610720667E-06j</v>
      </c>
      <c r="T95" s="71" t="str">
        <f t="shared" si="33"/>
        <v>0.999999606916416+0.000271756374332393j</v>
      </c>
      <c r="U95" s="71" t="str">
        <f t="shared" si="34"/>
        <v>1.00000031988612-0.000269350031033355j</v>
      </c>
      <c r="V95" s="71" t="str">
        <f t="shared" si="35"/>
        <v>46.7256786637054-0.012585558972178j</v>
      </c>
      <c r="W95" s="71"/>
      <c r="X95" s="71" t="str">
        <f t="shared" si="9"/>
        <v>2.05326904059601+0.00296073960050472j</v>
      </c>
      <c r="Y95" s="71">
        <f t="shared" si="36"/>
        <v>6.2489262073896334</v>
      </c>
      <c r="Z95" s="71">
        <f t="shared" si="37"/>
        <v>-179.91738161808385</v>
      </c>
      <c r="AA95" s="71"/>
      <c r="AB95" s="71" t="str">
        <f t="shared" si="10"/>
        <v>7.52864894478627-0.00202784117823917j</v>
      </c>
      <c r="AC95" s="71">
        <f t="shared" si="38"/>
        <v>17.534341250860631</v>
      </c>
      <c r="AD95" s="71">
        <f t="shared" si="39"/>
        <v>179.98456738531996</v>
      </c>
      <c r="AE95" s="71"/>
      <c r="AF95" s="71" t="str">
        <f t="shared" si="40"/>
        <v>2.46576367789934-0.00305519271995139j</v>
      </c>
      <c r="AG95" s="71">
        <f t="shared" si="41"/>
        <v>7.8390356851896295</v>
      </c>
      <c r="AH95" s="71">
        <f t="shared" si="42"/>
        <v>179.92900797410528</v>
      </c>
      <c r="AI95" s="71"/>
      <c r="AJ95" s="71" t="str">
        <f t="shared" si="11"/>
        <v>99999.993682352-25.1349310873331j</v>
      </c>
      <c r="AK95" s="71" t="str">
        <f t="shared" si="12"/>
        <v>31999.9999998416-0.0711906859088371j</v>
      </c>
      <c r="AL95" s="71" t="str">
        <f t="shared" si="43"/>
        <v>10000-415535007.767129j</v>
      </c>
      <c r="AM95" s="71" t="str">
        <f t="shared" si="44"/>
        <v>963.139119829824-128959140.357508j</v>
      </c>
      <c r="AN95" s="71" t="str">
        <f t="shared" si="45"/>
        <v>10963.1391198298-128959140.357508j</v>
      </c>
      <c r="AO95" s="71" t="str">
        <f t="shared" si="46"/>
        <v>31999.997319109-8.01168936950757j</v>
      </c>
      <c r="AP95" s="71" t="str">
        <f t="shared" si="47"/>
        <v>0.242424245289223+0.0000457529140204213j</v>
      </c>
      <c r="AQ95" s="71" t="str">
        <f t="shared" si="13"/>
        <v>1+0.000855657282562373j</v>
      </c>
      <c r="AR95" s="71" t="str">
        <f t="shared" si="14"/>
        <v>1+1.70789876758957E-06j</v>
      </c>
      <c r="AS95" s="71" t="str">
        <f t="shared" si="15"/>
        <v>2.67927686602343E-09j</v>
      </c>
      <c r="AT95" s="71" t="str">
        <f t="shared" si="48"/>
        <v>-4.57593365751266E-15+2.67927686602343E-09j</v>
      </c>
      <c r="AU95" s="149" t="str">
        <f t="shared" si="49"/>
        <v>318723.829784609-373235037.46093j</v>
      </c>
      <c r="AV95" s="71" t="str">
        <f t="shared" si="16"/>
        <v>9638.55421089313-0.239966594409324j</v>
      </c>
      <c r="AW95" s="71"/>
      <c r="AX95" s="71" t="str">
        <f t="shared" si="17"/>
        <v>0.602409638180821-0.0000149979121505827j</v>
      </c>
      <c r="AY95" s="71"/>
      <c r="AZ95" s="71" t="str">
        <f t="shared" si="50"/>
        <v>3.83451521316791-3732.34987274296j</v>
      </c>
      <c r="BA95" s="71" t="str">
        <f t="shared" si="51"/>
        <v>2.2539714666567-2248.40359391304j</v>
      </c>
      <c r="BB95" s="71">
        <f t="shared" si="52"/>
        <v>67.037489780683885</v>
      </c>
      <c r="BC95" s="71">
        <f t="shared" si="53"/>
        <v>90.057437645657046</v>
      </c>
      <c r="BD95" s="71" t="str">
        <f t="shared" si="18"/>
        <v>12.4099545109855-16927.4459154632j</v>
      </c>
      <c r="BE95" s="71">
        <f t="shared" si="54"/>
        <v>84.571831031544505</v>
      </c>
      <c r="BF95" s="71">
        <f t="shared" si="55"/>
        <v>90.042005030977009</v>
      </c>
      <c r="BG95" s="71"/>
      <c r="BH95" s="71" t="str">
        <f t="shared" si="19"/>
        <v>-1.31154531813208-5544.03880144631j</v>
      </c>
      <c r="BI95" s="71">
        <f t="shared" si="56"/>
        <v>74.876525465873485</v>
      </c>
      <c r="BJ95" s="71">
        <f t="shared" si="57"/>
        <v>89.986445619762321</v>
      </c>
      <c r="BK95" s="71"/>
      <c r="BL95" s="71">
        <f t="shared" si="58"/>
        <v>-73.876525465873485</v>
      </c>
      <c r="BM95" s="71">
        <f t="shared" si="59"/>
        <v>-89.986445619762321</v>
      </c>
      <c r="BN95" s="71"/>
      <c r="BO95" s="158"/>
      <c r="BP95" s="158" t="str">
        <f t="shared" si="20"/>
        <v>0.00001+2.51349326752697E-09j</v>
      </c>
      <c r="BQ95" s="158" t="str">
        <f t="shared" si="21"/>
        <v>2.28796515362404E-12+2.67392705029336E-09j</v>
      </c>
      <c r="BR95" s="158" t="str">
        <f t="shared" si="22"/>
        <v>-0.000357195606427858-0.0000668720579572142j</v>
      </c>
      <c r="BS95" s="158" t="str">
        <f t="shared" si="23"/>
        <v>0.0000412500022879652+5.18742031782033E-09j</v>
      </c>
      <c r="BT95" s="158" t="str">
        <f t="shared" si="60"/>
        <v>-1.47339726889281E-08-2.76032546748225E-09j</v>
      </c>
      <c r="BU95" s="158" t="str">
        <f t="shared" si="61"/>
        <v>-2.28796515362404E-12-2.67392705029336E-09j</v>
      </c>
      <c r="BV95" s="158" t="str">
        <f t="shared" si="62"/>
        <v>-1.47362606540817E-08-5.43425251777561E-09j</v>
      </c>
      <c r="BW95" s="158" t="str">
        <f t="shared" si="63"/>
        <v>0.999999999927556-8.51138079752133E-06j</v>
      </c>
      <c r="BX95" s="158" t="str">
        <f t="shared" si="64"/>
        <v>-0.00001-2.51349326752697E-09j</v>
      </c>
      <c r="BY95" s="158" t="str">
        <f t="shared" si="65"/>
        <v>597.416645371936-220.142993257627j</v>
      </c>
      <c r="BZ95" s="71">
        <f t="shared" si="66"/>
        <v>56.078511610299032</v>
      </c>
      <c r="CA95" s="71">
        <f t="shared" si="67"/>
        <v>159.77158353986664</v>
      </c>
      <c r="CB95" s="158" t="str">
        <f t="shared" si="24"/>
        <v>4497.29378175035-1658.59077996517j</v>
      </c>
      <c r="CC95" s="71" t="str">
        <f t="shared" si="25"/>
        <v>1472.41568546024-544.645819704412j</v>
      </c>
      <c r="CD95" s="71">
        <f t="shared" si="68"/>
        <v>63.917547295488653</v>
      </c>
      <c r="CE95" s="71">
        <f t="shared" si="69"/>
        <v>159.70059151397197</v>
      </c>
      <c r="CF95" s="71"/>
      <c r="CG95" s="71">
        <f t="shared" si="70"/>
        <v>-62.917547295488653</v>
      </c>
      <c r="CH95" s="71">
        <f t="shared" si="71"/>
        <v>-159.70059151397197</v>
      </c>
      <c r="CI95" s="71"/>
      <c r="CJ95" s="158"/>
      <c r="CK95" s="158"/>
      <c r="CL95" s="158"/>
      <c r="CM95" s="71"/>
      <c r="CN95" s="158">
        <v>436.51583224016503</v>
      </c>
      <c r="CO95" s="158">
        <v>43.2242459159296</v>
      </c>
      <c r="CP95" s="158">
        <v>89.886173488538304</v>
      </c>
      <c r="CQ95" s="64"/>
      <c r="CR95" s="69"/>
      <c r="CS95" s="69"/>
      <c r="CT95" s="69"/>
      <c r="CU95" s="64"/>
      <c r="CV95" s="69"/>
      <c r="CW95" s="69"/>
      <c r="CX95" s="69"/>
      <c r="CY95" s="64"/>
      <c r="CZ95" s="69"/>
      <c r="DA95" s="69"/>
      <c r="DB95" s="69"/>
      <c r="DC95" s="64"/>
      <c r="DD95" s="69"/>
      <c r="DE95" s="69"/>
      <c r="DF95" s="69"/>
      <c r="DG95" s="64"/>
      <c r="DH95" s="69"/>
      <c r="DI95" s="69"/>
      <c r="DJ95" s="69"/>
      <c r="DK95" s="64"/>
      <c r="DL95" s="69"/>
      <c r="DM95" s="69"/>
      <c r="DN95" s="69"/>
      <c r="DO95" s="70"/>
    </row>
    <row r="96" spans="1:119">
      <c r="A96" s="71">
        <v>32</v>
      </c>
      <c r="B96" s="71">
        <f t="shared" si="0"/>
        <v>9.1201083935590983</v>
      </c>
      <c r="C96" s="71" t="str">
        <f t="shared" si="26"/>
        <v>57.3033310582957j</v>
      </c>
      <c r="D96" s="71">
        <f t="shared" si="1"/>
        <v>0.99999999866917799</v>
      </c>
      <c r="E96" s="71" t="str">
        <f t="shared" si="2"/>
        <v>-0.0000573033310582957j</v>
      </c>
      <c r="F96" s="71" t="str">
        <f t="shared" si="27"/>
        <v>0.999999998669178-0.0000573033310582957j</v>
      </c>
      <c r="G96" s="71">
        <f t="shared" si="28"/>
        <v>2.7014303199385587E-9</v>
      </c>
      <c r="H96" s="71">
        <f t="shared" si="29"/>
        <v>-3.2832390224569867E-3</v>
      </c>
      <c r="I96" s="71"/>
      <c r="J96" s="71">
        <f t="shared" si="3"/>
        <v>42.477876106194692</v>
      </c>
      <c r="K96" s="71" t="str">
        <f t="shared" si="4"/>
        <v>1+0.00189358857482138j</v>
      </c>
      <c r="L96" s="71">
        <f t="shared" si="5"/>
        <v>0.99999954867965923</v>
      </c>
      <c r="M96" s="71" t="str">
        <f t="shared" si="6"/>
        <v>0.000291192201418536j</v>
      </c>
      <c r="N96" s="71" t="str">
        <f t="shared" si="30"/>
        <v>0.999999548679659+0.000291192201418536j</v>
      </c>
      <c r="O96" s="71" t="str">
        <f t="shared" si="31"/>
        <v>1.00000091792622+0.00160239682930417j</v>
      </c>
      <c r="P96" s="71" t="str">
        <f t="shared" si="32"/>
        <v>42.4779150977509+0.0680664139881417j</v>
      </c>
      <c r="Q96" s="71"/>
      <c r="R96" s="71">
        <f t="shared" si="7"/>
        <v>46.725663716814154</v>
      </c>
      <c r="S96" s="71" t="str">
        <f t="shared" si="8"/>
        <v>1+2.57864989762331E-06j</v>
      </c>
      <c r="T96" s="71" t="str">
        <f t="shared" si="33"/>
        <v>0.999999548679659+0.000291192201418536j</v>
      </c>
      <c r="U96" s="71" t="str">
        <f t="shared" si="34"/>
        <v>1.00000036727842-0.000288613788726799j</v>
      </c>
      <c r="V96" s="71" t="str">
        <f t="shared" si="35"/>
        <v>46.7256808781421-0.0134856708360841j</v>
      </c>
      <c r="W96" s="71"/>
      <c r="X96" s="71" t="str">
        <f t="shared" si="9"/>
        <v>2.05326930777272+0.0031724897460104j</v>
      </c>
      <c r="Y96" s="71">
        <f t="shared" si="36"/>
        <v>6.2489286754585596</v>
      </c>
      <c r="Z96" s="71">
        <f t="shared" si="37"/>
        <v>-179.91147282645304</v>
      </c>
      <c r="AA96" s="71"/>
      <c r="AB96" s="71" t="str">
        <f t="shared" si="10"/>
        <v>7.52864930158615-0.00217287120087745j</v>
      </c>
      <c r="AC96" s="71">
        <f t="shared" si="38"/>
        <v>17.534341709184773</v>
      </c>
      <c r="AD96" s="71">
        <f t="shared" si="39"/>
        <v>179.98346365452926</v>
      </c>
      <c r="AE96" s="71"/>
      <c r="AF96" s="71" t="str">
        <f t="shared" si="40"/>
        <v>2.46576314007066-0.00327369729666378j</v>
      </c>
      <c r="AG96" s="71">
        <f t="shared" si="41"/>
        <v>7.8390347784389744</v>
      </c>
      <c r="AH96" s="71">
        <f t="shared" si="42"/>
        <v>179.92393067880451</v>
      </c>
      <c r="AI96" s="71"/>
      <c r="AJ96" s="71" t="str">
        <f t="shared" si="11"/>
        <v>99999.9927463696-26.9325636438102j</v>
      </c>
      <c r="AK96" s="71" t="str">
        <f t="shared" si="12"/>
        <v>31999.9999998182-0.0762821943043697j</v>
      </c>
      <c r="AL96" s="71" t="str">
        <f t="shared" si="43"/>
        <v>10000-387799833.130383j</v>
      </c>
      <c r="AM96" s="71" t="str">
        <f t="shared" si="44"/>
        <v>963.139119790524-120351672.367937j</v>
      </c>
      <c r="AN96" s="71" t="str">
        <f t="shared" si="45"/>
        <v>10963.1391197905-120351672.367937j</v>
      </c>
      <c r="AO96" s="71" t="str">
        <f t="shared" si="46"/>
        <v>31999.9969219257-8.58467968434529j</v>
      </c>
      <c r="AP96" s="71" t="str">
        <f t="shared" si="47"/>
        <v>0.242424245713681+0.0000490251306152783j</v>
      </c>
      <c r="AQ96" s="71" t="str">
        <f t="shared" si="13"/>
        <v>1+0.000916853296932731j</v>
      </c>
      <c r="AR96" s="71" t="str">
        <f t="shared" si="14"/>
        <v>1+1.83004650086373E-06j</v>
      </c>
      <c r="AS96" s="71" t="str">
        <f t="shared" si="15"/>
        <v>2.87089688602061E-09j</v>
      </c>
      <c r="AT96" s="71" t="str">
        <f t="shared" si="48"/>
        <v>-5.2538748006026E-15+2.87089688602061E-09j</v>
      </c>
      <c r="AU96" s="149" t="str">
        <f t="shared" si="49"/>
        <v>318723.829784472-348323203.993805j</v>
      </c>
      <c r="AV96" s="71" t="str">
        <f t="shared" si="16"/>
        <v>9638.55421000801-0.2571288384981j</v>
      </c>
      <c r="AW96" s="71"/>
      <c r="AX96" s="71" t="str">
        <f t="shared" si="17"/>
        <v>0.602409638125501-0.0000160705524061312j</v>
      </c>
      <c r="AY96" s="71"/>
      <c r="AZ96" s="71" t="str">
        <f t="shared" si="50"/>
        <v>3.83451521916678-3483.23150217858j</v>
      </c>
      <c r="BA96" s="71" t="str">
        <f t="shared" si="51"/>
        <v>2.25397147116654-2098.33229035752j</v>
      </c>
      <c r="BB96" s="71">
        <f t="shared" si="52"/>
        <v>66.437490288256882</v>
      </c>
      <c r="BC96" s="71">
        <f t="shared" si="53"/>
        <v>90.061545544222795</v>
      </c>
      <c r="BD96" s="71" t="str">
        <f t="shared" si="18"/>
        <v>12.409954938604-15797.6128298855j</v>
      </c>
      <c r="BE96" s="71">
        <f t="shared" si="54"/>
        <v>83.971831997441654</v>
      </c>
      <c r="BF96" s="71">
        <f t="shared" si="55"/>
        <v>90.045009198752055</v>
      </c>
      <c r="BG96" s="71"/>
      <c r="BH96" s="71" t="str">
        <f t="shared" si="19"/>
        <v>-1.31154497407242-5173.99779600394j</v>
      </c>
      <c r="BI96" s="71">
        <f t="shared" si="56"/>
        <v>74.276525066695882</v>
      </c>
      <c r="BJ96" s="71">
        <f t="shared" si="57"/>
        <v>89.985476223027305</v>
      </c>
      <c r="BK96" s="71"/>
      <c r="BL96" s="71">
        <f t="shared" si="58"/>
        <v>-73.276525066695882</v>
      </c>
      <c r="BM96" s="71">
        <f t="shared" si="59"/>
        <v>-89.985476223027305</v>
      </c>
      <c r="BN96" s="71"/>
      <c r="BO96" s="158"/>
      <c r="BP96" s="158" t="str">
        <f t="shared" si="20"/>
        <v>0.00001+2.6932565597399E-09j</v>
      </c>
      <c r="BQ96" s="158" t="str">
        <f t="shared" si="21"/>
        <v>2.62693519204713E-12+2.86516414440059E-09j</v>
      </c>
      <c r="BR96" s="158" t="str">
        <f t="shared" si="22"/>
        <v>-0.000357203421419879-0.0000716546944767035j</v>
      </c>
      <c r="BS96" s="158" t="str">
        <f t="shared" si="23"/>
        <v>0.0000412500026269352+5.55842070414049E-09j</v>
      </c>
      <c r="BT96" s="158" t="str">
        <f t="shared" si="60"/>
        <v>-1.47342437849829E-08-2.95774182228947E-09j</v>
      </c>
      <c r="BU96" s="158" t="str">
        <f t="shared" si="61"/>
        <v>-2.62693519204713E-12-2.86516414440059E-09j</v>
      </c>
      <c r="BV96" s="158" t="str">
        <f t="shared" si="62"/>
        <v>-1.47368707201749E-08-5.82290596669006E-09j</v>
      </c>
      <c r="BW96" s="158" t="str">
        <f t="shared" si="63"/>
        <v>0.999999999916824-9.12010883867488E-06j</v>
      </c>
      <c r="BX96" s="158" t="str">
        <f t="shared" si="64"/>
        <v>-0.00001-2.6932565597399E-09j</v>
      </c>
      <c r="BY96" s="158" t="str">
        <f t="shared" si="65"/>
        <v>586.995874912741-231.760174316043j</v>
      </c>
      <c r="BZ96" s="71">
        <f t="shared" si="66"/>
        <v>56.001851569051865</v>
      </c>
      <c r="CA96" s="71">
        <f t="shared" si="67"/>
        <v>158.4546939371825</v>
      </c>
      <c r="CB96" s="158" t="str">
        <f t="shared" si="24"/>
        <v>4418.78249868748-1746.11654093159j</v>
      </c>
      <c r="CC96" s="71" t="str">
        <f t="shared" si="25"/>
        <v>1446.63407907724-573.387341973704j</v>
      </c>
      <c r="CD96" s="71">
        <f t="shared" si="68"/>
        <v>63.840886347490894</v>
      </c>
      <c r="CE96" s="71">
        <f t="shared" si="69"/>
        <v>158.37862461598712</v>
      </c>
      <c r="CF96" s="71"/>
      <c r="CG96" s="71">
        <f t="shared" si="70"/>
        <v>-62.840886347490894</v>
      </c>
      <c r="CH96" s="71">
        <f t="shared" si="71"/>
        <v>-158.37862461598712</v>
      </c>
      <c r="CI96" s="71"/>
      <c r="CJ96" s="158"/>
      <c r="CK96" s="158"/>
      <c r="CL96" s="158"/>
      <c r="CM96" s="71"/>
      <c r="CN96" s="158">
        <v>457.08818961487498</v>
      </c>
      <c r="CO96" s="158">
        <v>42.821456894513197</v>
      </c>
      <c r="CP96" s="158">
        <v>89.605693874903906</v>
      </c>
      <c r="CQ96" s="64"/>
      <c r="CR96" s="69"/>
      <c r="CS96" s="69"/>
      <c r="CT96" s="69"/>
      <c r="CU96" s="64"/>
      <c r="CV96" s="69"/>
      <c r="CW96" s="69"/>
      <c r="CX96" s="69"/>
      <c r="CY96" s="64"/>
      <c r="CZ96" s="69"/>
      <c r="DA96" s="69"/>
      <c r="DB96" s="69"/>
      <c r="DC96" s="64"/>
      <c r="DD96" s="69"/>
      <c r="DE96" s="69"/>
      <c r="DF96" s="69"/>
      <c r="DG96" s="64"/>
      <c r="DH96" s="69"/>
      <c r="DI96" s="69"/>
      <c r="DJ96" s="69"/>
      <c r="DK96" s="64"/>
      <c r="DL96" s="69"/>
      <c r="DM96" s="69"/>
      <c r="DN96" s="69"/>
      <c r="DO96" s="70"/>
    </row>
    <row r="97" spans="1:119">
      <c r="A97" s="71">
        <v>33</v>
      </c>
      <c r="B97" s="71">
        <f t="shared" si="0"/>
        <v>9.7723722095581103</v>
      </c>
      <c r="C97" s="71" t="str">
        <f t="shared" si="26"/>
        <v>61.4016254833856j</v>
      </c>
      <c r="D97" s="71">
        <f t="shared" si="1"/>
        <v>0.99999999847201182</v>
      </c>
      <c r="E97" s="71" t="str">
        <f t="shared" si="2"/>
        <v>-0.0000614016254833856j</v>
      </c>
      <c r="F97" s="71" t="str">
        <f t="shared" si="27"/>
        <v>0.999999998472012-0.0000614016254833856j</v>
      </c>
      <c r="G97" s="71">
        <f t="shared" si="28"/>
        <v>3.1016590055583381E-9</v>
      </c>
      <c r="H97" s="71">
        <f t="shared" si="29"/>
        <v>-3.5180539963952538E-3</v>
      </c>
      <c r="I97" s="71"/>
      <c r="J97" s="71">
        <f t="shared" si="3"/>
        <v>42.477876106194692</v>
      </c>
      <c r="K97" s="71" t="str">
        <f t="shared" si="4"/>
        <v>1+0.00202901671409848j</v>
      </c>
      <c r="L97" s="71">
        <f t="shared" si="5"/>
        <v>0.99999948181491627</v>
      </c>
      <c r="M97" s="71" t="str">
        <f t="shared" si="6"/>
        <v>0.000312018065354599j</v>
      </c>
      <c r="N97" s="71" t="str">
        <f t="shared" si="30"/>
        <v>0.999999481814916+0.000312018065354599j</v>
      </c>
      <c r="O97" s="71" t="str">
        <f t="shared" si="31"/>
        <v>1.0000010539204+0.00171699920962506j</v>
      </c>
      <c r="P97" s="71" t="str">
        <f t="shared" si="32"/>
        <v>42.4779208744949+0.0729344797008875j</v>
      </c>
      <c r="Q97" s="71"/>
      <c r="R97" s="71">
        <f t="shared" si="7"/>
        <v>46.725663716814154</v>
      </c>
      <c r="S97" s="71" t="str">
        <f t="shared" si="8"/>
        <v>1+2.76307314675235E-06j</v>
      </c>
      <c r="T97" s="71" t="str">
        <f t="shared" si="33"/>
        <v>0.999999481814916+0.000312018065354599j</v>
      </c>
      <c r="U97" s="71" t="str">
        <f t="shared" si="34"/>
        <v>1.00000042169207-0.000309255284034865j</v>
      </c>
      <c r="V97" s="71" t="str">
        <f t="shared" si="35"/>
        <v>46.725683420656-0.0144501584044609j</v>
      </c>
      <c r="W97" s="71"/>
      <c r="X97" s="71" t="str">
        <f t="shared" si="9"/>
        <v>2.05326961453265+0.00339938413928146j</v>
      </c>
      <c r="Y97" s="71">
        <f t="shared" si="36"/>
        <v>6.2489315091796049</v>
      </c>
      <c r="Z97" s="71">
        <f t="shared" si="37"/>
        <v>-179.90514144621275</v>
      </c>
      <c r="AA97" s="71"/>
      <c r="AB97" s="71" t="str">
        <f t="shared" si="10"/>
        <v>7.52864971124728-0.00232827372303621j</v>
      </c>
      <c r="AC97" s="71">
        <f t="shared" si="38"/>
        <v>17.534342235411344</v>
      </c>
      <c r="AD97" s="71">
        <f t="shared" si="39"/>
        <v>179.98228098546952</v>
      </c>
      <c r="AE97" s="71"/>
      <c r="AF97" s="71" t="str">
        <f t="shared" si="40"/>
        <v>2.46576252256103-0.00350782901139381j</v>
      </c>
      <c r="AG97" s="71">
        <f t="shared" si="41"/>
        <v>7.8390337373503005</v>
      </c>
      <c r="AH97" s="71">
        <f t="shared" si="42"/>
        <v>179.91849026003848</v>
      </c>
      <c r="AI97" s="71"/>
      <c r="AJ97" s="71" t="str">
        <f t="shared" si="11"/>
        <v>99999.9916717181-28.858761573752j</v>
      </c>
      <c r="AK97" s="71" t="str">
        <f t="shared" si="12"/>
        <v>31999.9999997912-0.0817378438429496j</v>
      </c>
      <c r="AL97" s="71" t="str">
        <f t="shared" si="43"/>
        <v>10000-361915862.117286j</v>
      </c>
      <c r="AM97" s="71" t="str">
        <f t="shared" si="44"/>
        <v>963.13911974539-112318715.847856j</v>
      </c>
      <c r="AN97" s="71" t="str">
        <f t="shared" si="45"/>
        <v>10963.1391197454-112318715.847856j</v>
      </c>
      <c r="AO97" s="71" t="str">
        <f t="shared" si="46"/>
        <v>31999.9964658976-9.19864983556016j</v>
      </c>
      <c r="AP97" s="71" t="str">
        <f t="shared" si="47"/>
        <v>0.242424246201024+0.0000525313738610283j</v>
      </c>
      <c r="AQ97" s="71" t="str">
        <f t="shared" si="13"/>
        <v>1+0.00098242600773417j</v>
      </c>
      <c r="AR97" s="71" t="str">
        <f t="shared" si="14"/>
        <v>1+1.96093015515802E-06j</v>
      </c>
      <c r="AS97" s="71" t="str">
        <f t="shared" si="15"/>
        <v>3.07622143671762E-09j</v>
      </c>
      <c r="AT97" s="71" t="str">
        <f t="shared" si="48"/>
        <v>-6.03225537920311E-15+3.07622143671762E-09j</v>
      </c>
      <c r="AU97" s="149" t="str">
        <f t="shared" si="49"/>
        <v>318723.829784313-325074128.275252j</v>
      </c>
      <c r="AV97" s="71" t="str">
        <f t="shared" si="16"/>
        <v>9638.55420899176-0.275518514354988j</v>
      </c>
      <c r="AW97" s="71"/>
      <c r="AX97" s="71" t="str">
        <f t="shared" si="17"/>
        <v>0.602409638061985-0.0000172199071471867j</v>
      </c>
      <c r="AY97" s="71"/>
      <c r="AZ97" s="71" t="str">
        <f t="shared" si="50"/>
        <v>3.83451522605437-3250.74070653286j</v>
      </c>
      <c r="BA97" s="71" t="str">
        <f t="shared" si="51"/>
        <v>2.25397147634451-1958.27759848582j</v>
      </c>
      <c r="BB97" s="71">
        <f t="shared" si="52"/>
        <v>65.837490871028507</v>
      </c>
      <c r="BC97" s="71">
        <f t="shared" si="53"/>
        <v>90.065947236391807</v>
      </c>
      <c r="BD97" s="71" t="str">
        <f t="shared" si="18"/>
        <v>12.4099554295757-14743.1913242449j</v>
      </c>
      <c r="BE97" s="71">
        <f t="shared" si="54"/>
        <v>83.37183310643988</v>
      </c>
      <c r="BF97" s="71">
        <f t="shared" si="55"/>
        <v>90.048228221861336</v>
      </c>
      <c r="BG97" s="71"/>
      <c r="BH97" s="71" t="str">
        <f t="shared" si="19"/>
        <v>-1.31154457903933-4828.65541766371j</v>
      </c>
      <c r="BI97" s="71">
        <f t="shared" si="56"/>
        <v>73.67652460837887</v>
      </c>
      <c r="BJ97" s="71">
        <f t="shared" si="57"/>
        <v>89.984437496430303</v>
      </c>
      <c r="BK97" s="71"/>
      <c r="BL97" s="71">
        <f t="shared" si="58"/>
        <v>-72.67652460837887</v>
      </c>
      <c r="BM97" s="71">
        <f t="shared" si="59"/>
        <v>-89.984437496430303</v>
      </c>
      <c r="BN97" s="71"/>
      <c r="BO97" s="158"/>
      <c r="BP97" s="158" t="str">
        <f t="shared" si="20"/>
        <v>0.00001+2.88587639771912E-09j</v>
      </c>
      <c r="BQ97" s="158" t="str">
        <f t="shared" si="21"/>
        <v>3.01612477855597E-12+3.07007831104986E-09j</v>
      </c>
      <c r="BR97" s="158" t="str">
        <f t="shared" si="22"/>
        <v>-0.000357212394229493-0.0000767793803162504j</v>
      </c>
      <c r="BS97" s="158" t="str">
        <f t="shared" si="23"/>
        <v>0.0000412500030161248+5.95595470876898E-09j</v>
      </c>
      <c r="BT97" s="158" t="str">
        <f t="shared" si="60"/>
        <v>-1.4734555044852E-08-3.16927721046296E-09j</v>
      </c>
      <c r="BU97" s="158" t="str">
        <f t="shared" si="61"/>
        <v>-3.01612477855597E-12-3.07007831104986E-09j</v>
      </c>
      <c r="BV97" s="158" t="str">
        <f t="shared" si="62"/>
        <v>-1.47375711696306E-08-6.23935552151282E-09j</v>
      </c>
      <c r="BW97" s="158" t="str">
        <f t="shared" si="63"/>
        <v>0.999999999904501-9.77237268638785E-06j</v>
      </c>
      <c r="BX97" s="158" t="str">
        <f t="shared" si="64"/>
        <v>-0.00001-2.88587639771912E-09j</v>
      </c>
      <c r="BY97" s="158" t="str">
        <f t="shared" si="65"/>
        <v>575.472075584106-243.444912211507j</v>
      </c>
      <c r="BZ97" s="71">
        <f t="shared" si="66"/>
        <v>55.915471129533579</v>
      </c>
      <c r="CA97" s="71">
        <f t="shared" si="67"/>
        <v>157.06992995065028</v>
      </c>
      <c r="CB97" s="158" t="str">
        <f t="shared" si="24"/>
        <v>4331.96086928505-1834.15132453771j</v>
      </c>
      <c r="CC97" s="71" t="str">
        <f t="shared" si="25"/>
        <v>1418.12351362997-602.295998481277j</v>
      </c>
      <c r="CD97" s="71">
        <f t="shared" si="68"/>
        <v>63.754504866883906</v>
      </c>
      <c r="CE97" s="71">
        <f t="shared" si="69"/>
        <v>156.98842021068876</v>
      </c>
      <c r="CF97" s="71"/>
      <c r="CG97" s="71">
        <f t="shared" si="70"/>
        <v>-62.754504866883906</v>
      </c>
      <c r="CH97" s="71">
        <f t="shared" si="71"/>
        <v>-156.98842021068876</v>
      </c>
      <c r="CI97" s="71"/>
      <c r="CJ97" s="158"/>
      <c r="CK97" s="158"/>
      <c r="CL97" s="158"/>
      <c r="CM97" s="71"/>
      <c r="CN97" s="158">
        <v>478.63009232263801</v>
      </c>
      <c r="CO97" s="158">
        <v>42.418210093301703</v>
      </c>
      <c r="CP97" s="158">
        <v>89.324747208356797</v>
      </c>
      <c r="CQ97" s="64"/>
      <c r="CR97" s="69"/>
      <c r="CS97" s="69"/>
      <c r="CT97" s="69"/>
      <c r="CU97" s="64"/>
      <c r="CV97" s="69"/>
      <c r="CW97" s="69"/>
      <c r="CX97" s="69"/>
      <c r="CY97" s="64"/>
      <c r="CZ97" s="69"/>
      <c r="DA97" s="69"/>
      <c r="DB97" s="69"/>
      <c r="DC97" s="64"/>
      <c r="DD97" s="69"/>
      <c r="DE97" s="69"/>
      <c r="DF97" s="69"/>
      <c r="DG97" s="64"/>
      <c r="DH97" s="69"/>
      <c r="DI97" s="69"/>
      <c r="DJ97" s="69"/>
      <c r="DK97" s="64"/>
      <c r="DL97" s="69"/>
      <c r="DM97" s="69"/>
      <c r="DN97" s="69"/>
      <c r="DO97" s="70"/>
    </row>
    <row r="98" spans="1:119">
      <c r="A98" s="71">
        <v>34</v>
      </c>
      <c r="B98" s="71">
        <f t="shared" si="0"/>
        <v>10.471285480509</v>
      </c>
      <c r="C98" s="71" t="str">
        <f t="shared" si="26"/>
        <v>65.7930270784171j</v>
      </c>
      <c r="D98" s="71">
        <f t="shared" si="1"/>
        <v>0.9999999982456349</v>
      </c>
      <c r="E98" s="71" t="str">
        <f t="shared" si="2"/>
        <v>-0.0000657930270784171j</v>
      </c>
      <c r="F98" s="71" t="str">
        <f t="shared" si="27"/>
        <v>0.999999998245635-0.0000657930270784171j</v>
      </c>
      <c r="G98" s="71">
        <f t="shared" si="28"/>
        <v>3.5611803297440636E-9</v>
      </c>
      <c r="H98" s="71">
        <f t="shared" si="29"/>
        <v>-3.7696627741573311E-3</v>
      </c>
      <c r="I98" s="71"/>
      <c r="J98" s="71">
        <f t="shared" si="3"/>
        <v>42.477876106194692</v>
      </c>
      <c r="K98" s="71" t="str">
        <f t="shared" si="4"/>
        <v>1+0.00217413057980629j</v>
      </c>
      <c r="L98" s="71">
        <f t="shared" si="5"/>
        <v>0.9999994050439196</v>
      </c>
      <c r="M98" s="71" t="str">
        <f t="shared" si="6"/>
        <v>0.000334333380610342j</v>
      </c>
      <c r="N98" s="71" t="str">
        <f t="shared" si="30"/>
        <v>0.99999940504392+0.000334333380610342j</v>
      </c>
      <c r="O98" s="71" t="str">
        <f t="shared" si="31"/>
        <v>1.00000121006265+0.00183979788923055j</v>
      </c>
      <c r="P98" s="71" t="str">
        <f t="shared" si="32"/>
        <v>42.477927507086+0.0781507067991738j</v>
      </c>
      <c r="Q98" s="71"/>
      <c r="R98" s="71">
        <f t="shared" si="7"/>
        <v>46.725663716814154</v>
      </c>
      <c r="S98" s="71" t="str">
        <f t="shared" si="8"/>
        <v>1+2.96068621852877E-06j</v>
      </c>
      <c r="T98" s="71" t="str">
        <f t="shared" si="33"/>
        <v>0.99999940504392+0.000334333380610342j</v>
      </c>
      <c r="U98" s="71" t="str">
        <f t="shared" si="34"/>
        <v>1.00000048416729-0.000331373053417515j</v>
      </c>
      <c r="V98" s="71" t="str">
        <f t="shared" si="35"/>
        <v>46.7256863398521-0.0154836258588007j</v>
      </c>
      <c r="W98" s="71"/>
      <c r="X98" s="71" t="str">
        <f t="shared" si="9"/>
        <v>2.05326996674026+0.00364250589203215j</v>
      </c>
      <c r="Y98" s="71">
        <f t="shared" si="36"/>
        <v>6.2489347627252947</v>
      </c>
      <c r="Z98" s="71">
        <f t="shared" si="37"/>
        <v>-179.8983572550548</v>
      </c>
      <c r="AA98" s="71"/>
      <c r="AB98" s="71" t="str">
        <f t="shared" si="10"/>
        <v>7.52865018160113-0.0024947905908935j</v>
      </c>
      <c r="AC98" s="71">
        <f t="shared" si="38"/>
        <v>17.534342839600203</v>
      </c>
      <c r="AD98" s="71">
        <f t="shared" si="39"/>
        <v>179.9810137324823</v>
      </c>
      <c r="AE98" s="71"/>
      <c r="AF98" s="71" t="str">
        <f t="shared" si="40"/>
        <v>2.46576181356543-0.00375870546992798j</v>
      </c>
      <c r="AG98" s="71">
        <f t="shared" si="41"/>
        <v>7.8390325420207123</v>
      </c>
      <c r="AH98" s="71">
        <f t="shared" si="42"/>
        <v>179.91266074773802</v>
      </c>
      <c r="AI98" s="71"/>
      <c r="AJ98" s="71" t="str">
        <f t="shared" si="11"/>
        <v>99999.9904378531-30.9227197699798j</v>
      </c>
      <c r="AK98" s="71" t="str">
        <f t="shared" si="12"/>
        <v>31999.9999997603-0.0875836776461327j</v>
      </c>
      <c r="AL98" s="71" t="str">
        <f t="shared" si="43"/>
        <v>10000-337759534.847608j</v>
      </c>
      <c r="AM98" s="71" t="str">
        <f t="shared" si="44"/>
        <v>963.139119693574-104821924.627544j</v>
      </c>
      <c r="AN98" s="71" t="str">
        <f t="shared" si="45"/>
        <v>10963.1391196936-104821924.627544j</v>
      </c>
      <c r="AO98" s="71" t="str">
        <f t="shared" si="46"/>
        <v>31999.9959423076-9.85653066501528j</v>
      </c>
      <c r="AP98" s="71" t="str">
        <f t="shared" si="47"/>
        <v>0.242424246760568+0.0000562883811796402j</v>
      </c>
      <c r="AQ98" s="71" t="str">
        <f t="shared" si="13"/>
        <v>1+0.00105268843325467j</v>
      </c>
      <c r="AR98" s="71" t="str">
        <f t="shared" si="14"/>
        <v>1+0.0000021011745174744j</v>
      </c>
      <c r="AS98" s="71" t="str">
        <f t="shared" si="15"/>
        <v>3.2962306566287E-09j</v>
      </c>
      <c r="AT98" s="71" t="str">
        <f t="shared" si="48"/>
        <v>-6.92595585942613E-15+3.2962306566287E-09j</v>
      </c>
      <c r="AU98" s="149" t="str">
        <f t="shared" si="49"/>
        <v>318723.82978413-303376828.377126j</v>
      </c>
      <c r="AV98" s="71" t="str">
        <f t="shared" si="16"/>
        <v>9638.55420782495-0.295223407046015j</v>
      </c>
      <c r="AW98" s="71"/>
      <c r="AX98" s="71" t="str">
        <f t="shared" si="17"/>
        <v>0.602409637989059-0.0000184514629403759j</v>
      </c>
      <c r="AY98" s="71"/>
      <c r="AZ98" s="71" t="str">
        <f t="shared" si="50"/>
        <v>3.83451523396238-3033.76766634078j</v>
      </c>
      <c r="BA98" s="71" t="str">
        <f t="shared" si="51"/>
        <v>2.25397148228961-1827.57095237568j</v>
      </c>
      <c r="BB98" s="71">
        <f t="shared" si="52"/>
        <v>65.237491540139828</v>
      </c>
      <c r="BC98" s="71">
        <f t="shared" si="53"/>
        <v>90.070663733975309</v>
      </c>
      <c r="BD98" s="71" t="str">
        <f t="shared" si="18"/>
        <v>12.4099559932863-13759.148005679j</v>
      </c>
      <c r="BE98" s="71">
        <f t="shared" si="54"/>
        <v>82.771834379740056</v>
      </c>
      <c r="BF98" s="71">
        <f t="shared" si="55"/>
        <v>90.051677466457605</v>
      </c>
      <c r="BG98" s="71"/>
      <c r="BH98" s="71" t="str">
        <f t="shared" si="19"/>
        <v>-1.3115441254808-4506.3631379643j</v>
      </c>
      <c r="BI98" s="71">
        <f t="shared" si="56"/>
        <v>73.076524082160546</v>
      </c>
      <c r="BJ98" s="71">
        <f t="shared" si="57"/>
        <v>89.983324481713339</v>
      </c>
      <c r="BK98" s="71"/>
      <c r="BL98" s="71">
        <f t="shared" si="58"/>
        <v>-72.076524082160546</v>
      </c>
      <c r="BM98" s="71">
        <f t="shared" si="59"/>
        <v>-89.983324481713339</v>
      </c>
      <c r="BN98" s="71"/>
      <c r="BO98" s="158"/>
      <c r="BP98" s="158" t="str">
        <f t="shared" si="20"/>
        <v>0.00001+3.0922722726856E-09j</v>
      </c>
      <c r="BQ98" s="158" t="str">
        <f t="shared" si="21"/>
        <v>3.46297409220813E-12+3.28964770848808E-09j</v>
      </c>
      <c r="BR98" s="158" t="str">
        <f t="shared" si="22"/>
        <v>-0.000357222696391005-0.0000822705782553391j</v>
      </c>
      <c r="BS98" s="158" t="str">
        <f t="shared" si="23"/>
        <v>0.0000412500034629741+6.38191998117368E-09j</v>
      </c>
      <c r="BT98" s="158" t="str">
        <f t="shared" si="60"/>
        <v>-1.47349124189347E-08-3.39594140459745E-09j</v>
      </c>
      <c r="BU98" s="158" t="str">
        <f t="shared" si="61"/>
        <v>-3.46297409220813E-12-3.28964770848808E-09j</v>
      </c>
      <c r="BV98" s="158" t="str">
        <f t="shared" si="62"/>
        <v>-1.47383753930269E-08-6.68558911308553E-09j</v>
      </c>
      <c r="BW98" s="158" t="str">
        <f t="shared" si="63"/>
        <v>0.999999999890352-0.0000104712859912931j</v>
      </c>
      <c r="BX98" s="158" t="str">
        <f t="shared" si="64"/>
        <v>-0.00001-3.0922722726856E-09j</v>
      </c>
      <c r="BY98" s="158" t="str">
        <f t="shared" si="65"/>
        <v>562.788342660823-255.088091936575j</v>
      </c>
      <c r="BZ98" s="71">
        <f t="shared" si="66"/>
        <v>55.818366671609851</v>
      </c>
      <c r="CA98" s="71">
        <f t="shared" si="67"/>
        <v>155.61722860236401</v>
      </c>
      <c r="CB98" s="158" t="str">
        <f t="shared" si="24"/>
        <v>4236.40016680479-1921.87304874452j</v>
      </c>
      <c r="CC98" s="71" t="str">
        <f t="shared" si="25"/>
        <v>1386.74320344635-631.101831814445j</v>
      </c>
      <c r="CD98" s="71">
        <f t="shared" si="68"/>
        <v>63.657399213630519</v>
      </c>
      <c r="CE98" s="71">
        <f t="shared" si="69"/>
        <v>155.52988935010191</v>
      </c>
      <c r="CF98" s="71"/>
      <c r="CG98" s="71">
        <f t="shared" si="70"/>
        <v>-62.657399213630519</v>
      </c>
      <c r="CH98" s="71">
        <f t="shared" si="71"/>
        <v>-155.52988935010191</v>
      </c>
      <c r="CI98" s="71"/>
      <c r="CJ98" s="158"/>
      <c r="CK98" s="158"/>
      <c r="CL98" s="158"/>
      <c r="CM98" s="71"/>
      <c r="CN98" s="158">
        <v>501.18723362727201</v>
      </c>
      <c r="CO98" s="158">
        <v>42.014479526516602</v>
      </c>
      <c r="CP98" s="158">
        <v>89.042802550909698</v>
      </c>
      <c r="CQ98" s="64"/>
      <c r="CR98" s="69"/>
      <c r="CS98" s="69"/>
      <c r="CT98" s="69"/>
      <c r="CU98" s="64"/>
      <c r="CV98" s="69"/>
      <c r="CW98" s="69"/>
      <c r="CX98" s="69"/>
      <c r="CY98" s="64"/>
      <c r="CZ98" s="69"/>
      <c r="DA98" s="69"/>
      <c r="DB98" s="69"/>
      <c r="DC98" s="64"/>
      <c r="DD98" s="69"/>
      <c r="DE98" s="69"/>
      <c r="DF98" s="69"/>
      <c r="DG98" s="64"/>
      <c r="DH98" s="69"/>
      <c r="DI98" s="69"/>
      <c r="DJ98" s="69"/>
      <c r="DK98" s="64"/>
      <c r="DL98" s="69"/>
      <c r="DM98" s="69"/>
      <c r="DN98" s="69"/>
      <c r="DO98" s="70"/>
    </row>
    <row r="99" spans="1:119">
      <c r="A99" s="71">
        <v>35</v>
      </c>
      <c r="B99" s="71">
        <f t="shared" si="0"/>
        <v>11.220184543019636</v>
      </c>
      <c r="C99" s="71" t="str">
        <f t="shared" si="26"/>
        <v>70.4984986645445j</v>
      </c>
      <c r="D99" s="71">
        <f t="shared" si="1"/>
        <v>0.99999999798571937</v>
      </c>
      <c r="E99" s="71" t="str">
        <f t="shared" si="2"/>
        <v>-0.0000704984986645445j</v>
      </c>
      <c r="F99" s="71" t="str">
        <f t="shared" si="27"/>
        <v>0.999999997985719-0.0000704984986645445j</v>
      </c>
      <c r="G99" s="71">
        <f t="shared" si="28"/>
        <v>4.0887793157024947E-9</v>
      </c>
      <c r="H99" s="71">
        <f t="shared" si="29"/>
        <v>-4.0392664369315184E-3</v>
      </c>
      <c r="I99" s="71"/>
      <c r="J99" s="71">
        <f t="shared" si="3"/>
        <v>42.477876106194692</v>
      </c>
      <c r="K99" s="71" t="str">
        <f t="shared" si="4"/>
        <v>1+0.00232962288836987j</v>
      </c>
      <c r="L99" s="71">
        <f t="shared" si="5"/>
        <v>0.99999931689902155</v>
      </c>
      <c r="M99" s="71" t="str">
        <f t="shared" si="6"/>
        <v>0.000358244671709334j</v>
      </c>
      <c r="N99" s="71" t="str">
        <f t="shared" si="30"/>
        <v>0.999999316899022+0.000358244671709334j</v>
      </c>
      <c r="O99" s="71" t="str">
        <f t="shared" si="31"/>
        <v>1.00000138933797+0.00197137906558858j</v>
      </c>
      <c r="P99" s="71" t="str">
        <f t="shared" si="32"/>
        <v>42.4779351223209+0.0837399957064175j</v>
      </c>
      <c r="Q99" s="71"/>
      <c r="R99" s="71">
        <f t="shared" si="7"/>
        <v>46.725663716814154</v>
      </c>
      <c r="S99" s="71" t="str">
        <f t="shared" si="8"/>
        <v>1+0.0000031724324399045j</v>
      </c>
      <c r="T99" s="71" t="str">
        <f t="shared" si="33"/>
        <v>0.999999316899022+0.000358244671709334j</v>
      </c>
      <c r="U99" s="71" t="str">
        <f t="shared" si="34"/>
        <v>1.00000055589846-0.000355072680967587j</v>
      </c>
      <c r="V99" s="71" t="str">
        <f t="shared" si="35"/>
        <v>46.7256896915387-0.0165910066859191j</v>
      </c>
      <c r="W99" s="71"/>
      <c r="X99" s="71" t="str">
        <f t="shared" si="9"/>
        <v>2.05327037112878+0.00390301558067192j</v>
      </c>
      <c r="Y99" s="71">
        <f t="shared" si="36"/>
        <v>6.2489384982935849</v>
      </c>
      <c r="Z99" s="71">
        <f t="shared" si="37"/>
        <v>-179.8910878694079</v>
      </c>
      <c r="AA99" s="71"/>
      <c r="AB99" s="71" t="str">
        <f t="shared" si="10"/>
        <v>7.52865072163977-0.00267321670976413j</v>
      </c>
      <c r="AC99" s="71">
        <f t="shared" si="38"/>
        <v>17.534343533302003</v>
      </c>
      <c r="AD99" s="71">
        <f t="shared" si="39"/>
        <v>179.97965584612442</v>
      </c>
      <c r="AE99" s="71"/>
      <c r="AF99" s="71" t="str">
        <f t="shared" si="40"/>
        <v>2.46576099953008-0.00402752420009139j</v>
      </c>
      <c r="AG99" s="71">
        <f t="shared" si="41"/>
        <v>7.8390311695992416</v>
      </c>
      <c r="AH99" s="71">
        <f t="shared" si="42"/>
        <v>179.90641431453452</v>
      </c>
      <c r="AI99" s="71"/>
      <c r="AJ99" s="71" t="str">
        <f t="shared" si="11"/>
        <v>99999.9890211866-33.1342907345835j</v>
      </c>
      <c r="AK99" s="71" t="str">
        <f t="shared" si="12"/>
        <v>31999.9999997248-0.0938476014214344j</v>
      </c>
      <c r="AL99" s="71" t="str">
        <f t="shared" si="43"/>
        <v>10000-315215538.531721j</v>
      </c>
      <c r="AM99" s="71" t="str">
        <f t="shared" si="44"/>
        <v>963.139119634086-97825511.9791927j</v>
      </c>
      <c r="AN99" s="71" t="str">
        <f t="shared" si="45"/>
        <v>10963.1391196341-97825511.9791927j</v>
      </c>
      <c r="AO99" s="71" t="str">
        <f t="shared" si="46"/>
        <v>31999.9953411461-10.5614626246053j</v>
      </c>
      <c r="AP99" s="71" t="str">
        <f t="shared" si="47"/>
        <v>0.24242424740301+0.0000603140870415258j</v>
      </c>
      <c r="AQ99" s="71" t="str">
        <f t="shared" si="13"/>
        <v>1+0.00112797597863271j</v>
      </c>
      <c r="AR99" s="71" t="str">
        <f t="shared" si="14"/>
        <v>1+2.25144905914713E-06j</v>
      </c>
      <c r="AS99" s="71" t="str">
        <f t="shared" si="15"/>
        <v>3.53197478309368E-09j</v>
      </c>
      <c r="AT99" s="71" t="str">
        <f t="shared" si="48"/>
        <v>-7.95206130232765E-15+3.53197478309368E-09j</v>
      </c>
      <c r="AU99" s="149" t="str">
        <f t="shared" si="49"/>
        <v>318723.829783923-283127729.937699j</v>
      </c>
      <c r="AV99" s="71" t="str">
        <f t="shared" si="16"/>
        <v>9638.55420648526-0.316337579963856j</v>
      </c>
      <c r="AW99" s="71"/>
      <c r="AX99" s="71" t="str">
        <f t="shared" si="17"/>
        <v>0.602409637905329-0.000019771098747741j</v>
      </c>
      <c r="AY99" s="71"/>
      <c r="AZ99" s="71" t="str">
        <f t="shared" si="50"/>
        <v>3.83451524304202-2831.2766377883j</v>
      </c>
      <c r="BA99" s="71" t="str">
        <f t="shared" si="51"/>
        <v>2.25397148911552-1705.58840999245j</v>
      </c>
      <c r="BB99" s="71">
        <f t="shared" si="52"/>
        <v>64.637492308382278</v>
      </c>
      <c r="BC99" s="71">
        <f t="shared" si="53"/>
        <v>90.075717551510863</v>
      </c>
      <c r="BD99" s="71" t="str">
        <f t="shared" si="18"/>
        <v>12.4099566405132-12840.7854390643j</v>
      </c>
      <c r="BE99" s="71">
        <f t="shared" si="54"/>
        <v>82.171835841684256</v>
      </c>
      <c r="BF99" s="71">
        <f t="shared" si="55"/>
        <v>90.055373397635279</v>
      </c>
      <c r="BG99" s="71"/>
      <c r="BH99" s="71" t="str">
        <f t="shared" si="19"/>
        <v>-1.31154360472619-4205.5824605346j</v>
      </c>
      <c r="BI99" s="71">
        <f t="shared" si="56"/>
        <v>72.476523477981459</v>
      </c>
      <c r="BJ99" s="71">
        <f t="shared" si="57"/>
        <v>89.982131866045378</v>
      </c>
      <c r="BK99" s="71"/>
      <c r="BL99" s="71">
        <f t="shared" si="58"/>
        <v>-71.476523477981459</v>
      </c>
      <c r="BM99" s="71">
        <f t="shared" si="59"/>
        <v>-89.982131866045378</v>
      </c>
      <c r="BN99" s="71"/>
      <c r="BO99" s="158"/>
      <c r="BP99" s="158" t="str">
        <f t="shared" si="20"/>
        <v>0.00001+3.31342943723359E-09j</v>
      </c>
      <c r="BQ99" s="158" t="str">
        <f t="shared" si="21"/>
        <v>3.97602559234794E-12+3.52492044836587E-09j</v>
      </c>
      <c r="BR99" s="158" t="str">
        <f t="shared" si="22"/>
        <v>-0.000357234524851965-0.0000881545005537984j</v>
      </c>
      <c r="BS99" s="158" t="str">
        <f t="shared" si="23"/>
        <v>0.0000412500039760256+6.83834988559946E-09j</v>
      </c>
      <c r="BT99" s="158" t="str">
        <f t="shared" si="60"/>
        <v>-1.47353227391984E-08-3.63881639302089E-09j</v>
      </c>
      <c r="BU99" s="158" t="str">
        <f t="shared" si="61"/>
        <v>-3.97602559234794E-12-3.52492044836587E-09j</v>
      </c>
      <c r="BV99" s="158" t="str">
        <f t="shared" si="62"/>
        <v>-1.47392987647907E-08-7.16373684138676E-09j</v>
      </c>
      <c r="BW99" s="158" t="str">
        <f t="shared" si="63"/>
        <v>0.999999999874107-0.0000112201850901524j</v>
      </c>
      <c r="BX99" s="158" t="str">
        <f t="shared" si="64"/>
        <v>-0.00001-3.31342943723359E-09j</v>
      </c>
      <c r="BY99" s="158" t="str">
        <f t="shared" si="65"/>
        <v>548.900052510595-266.56453359972j</v>
      </c>
      <c r="BZ99" s="71">
        <f t="shared" si="66"/>
        <v>55.70948930065066</v>
      </c>
      <c r="CA99" s="71">
        <f t="shared" si="67"/>
        <v>154.09721360850489</v>
      </c>
      <c r="CB99" s="158" t="str">
        <f t="shared" si="24"/>
        <v>4131.76419167655-2008.33859704146j</v>
      </c>
      <c r="CC99" s="71" t="str">
        <f t="shared" si="25"/>
        <v>1352.38274701068-659.495139053031j</v>
      </c>
      <c r="CD99" s="71">
        <f t="shared" si="68"/>
        <v>63.548520470249905</v>
      </c>
      <c r="CE99" s="71">
        <f t="shared" si="69"/>
        <v>154.00362792303949</v>
      </c>
      <c r="CF99" s="71"/>
      <c r="CG99" s="71">
        <f t="shared" si="70"/>
        <v>-62.548520470249905</v>
      </c>
      <c r="CH99" s="71">
        <f t="shared" si="71"/>
        <v>-154.00362792303949</v>
      </c>
      <c r="CI99" s="71"/>
      <c r="CJ99" s="158"/>
      <c r="CK99" s="158"/>
      <c r="CL99" s="158"/>
      <c r="CM99" s="71"/>
      <c r="CN99" s="158">
        <v>524.80746024977202</v>
      </c>
      <c r="CO99" s="158">
        <v>41.610235435883403</v>
      </c>
      <c r="CP99" s="158">
        <v>88.759334739148599</v>
      </c>
      <c r="CQ99" s="64"/>
      <c r="CR99" s="69"/>
      <c r="CS99" s="69"/>
      <c r="CT99" s="69"/>
      <c r="CU99" s="64"/>
      <c r="CV99" s="69"/>
      <c r="CW99" s="69"/>
      <c r="CX99" s="69"/>
      <c r="CY99" s="64"/>
      <c r="CZ99" s="69"/>
      <c r="DA99" s="69"/>
      <c r="DB99" s="69"/>
      <c r="DC99" s="64"/>
      <c r="DD99" s="69"/>
      <c r="DE99" s="69"/>
      <c r="DF99" s="69"/>
      <c r="DG99" s="64"/>
      <c r="DH99" s="69"/>
      <c r="DI99" s="69"/>
      <c r="DJ99" s="69"/>
      <c r="DK99" s="64"/>
      <c r="DL99" s="69"/>
      <c r="DM99" s="69"/>
      <c r="DN99" s="69"/>
      <c r="DO99" s="70"/>
    </row>
    <row r="100" spans="1:119">
      <c r="A100" s="71">
        <v>36</v>
      </c>
      <c r="B100" s="71">
        <f t="shared" si="0"/>
        <v>12.022644346174133</v>
      </c>
      <c r="C100" s="71" t="str">
        <f t="shared" si="26"/>
        <v>75.540502309327j</v>
      </c>
      <c r="D100" s="71">
        <f t="shared" si="1"/>
        <v>0.99999999768729642</v>
      </c>
      <c r="E100" s="71" t="str">
        <f t="shared" si="2"/>
        <v>-0.000075540502309327j</v>
      </c>
      <c r="F100" s="71" t="str">
        <f t="shared" si="27"/>
        <v>0.999999997687296-0.000075540502309327j</v>
      </c>
      <c r="G100" s="71">
        <f t="shared" si="28"/>
        <v>4.6945466860257905E-9</v>
      </c>
      <c r="H100" s="71">
        <f t="shared" si="29"/>
        <v>-4.3281519663997447E-3</v>
      </c>
      <c r="I100" s="71"/>
      <c r="J100" s="71">
        <f t="shared" si="3"/>
        <v>42.477876106194692</v>
      </c>
      <c r="K100" s="71" t="str">
        <f t="shared" si="4"/>
        <v>1+0.00249623589881171j</v>
      </c>
      <c r="L100" s="71">
        <f t="shared" si="5"/>
        <v>0.99999921569513783</v>
      </c>
      <c r="M100" s="71" t="str">
        <f t="shared" si="6"/>
        <v>0.00038386608173506j</v>
      </c>
      <c r="N100" s="71" t="str">
        <f t="shared" si="30"/>
        <v>0.999999215695138+0.00038386608173506j</v>
      </c>
      <c r="O100" s="71" t="str">
        <f t="shared" si="31"/>
        <v>1.00000159517364+0.00211237086148633j</v>
      </c>
      <c r="P100" s="71" t="str">
        <f t="shared" si="32"/>
        <v>42.4779438657829+0.0897290277445521j</v>
      </c>
      <c r="Q100" s="71"/>
      <c r="R100" s="71">
        <f t="shared" si="7"/>
        <v>46.725663716814154</v>
      </c>
      <c r="S100" s="71" t="str">
        <f t="shared" si="8"/>
        <v>1+3.39932260391971E-06j</v>
      </c>
      <c r="T100" s="71" t="str">
        <f t="shared" si="33"/>
        <v>0.999999215695138+0.00038386608173506j</v>
      </c>
      <c r="U100" s="71" t="str">
        <f t="shared" si="34"/>
        <v>1.00000063825687-0.000380467302538659j</v>
      </c>
      <c r="V100" s="71" t="str">
        <f t="shared" si="35"/>
        <v>46.72569353979-0.0177775872336648j</v>
      </c>
      <c r="W100" s="71"/>
      <c r="X100" s="71" t="str">
        <f t="shared" si="9"/>
        <v>2.05327083542904+0.00418215678682513j</v>
      </c>
      <c r="Y100" s="71">
        <f t="shared" si="36"/>
        <v>6.2489427872972936</v>
      </c>
      <c r="Z100" s="71">
        <f t="shared" si="37"/>
        <v>-179.88329858991526</v>
      </c>
      <c r="AA100" s="71"/>
      <c r="AB100" s="71" t="str">
        <f t="shared" si="10"/>
        <v>7.52865134168711-0.00286440383950033j</v>
      </c>
      <c r="AC100" s="71">
        <f t="shared" si="38"/>
        <v>17.534344329778236</v>
      </c>
      <c r="AD100" s="71">
        <f t="shared" si="39"/>
        <v>179.97820084428713</v>
      </c>
      <c r="AE100" s="71"/>
      <c r="AF100" s="71" t="str">
        <f t="shared" si="40"/>
        <v>2.46576006489305-0.00431556836579276j</v>
      </c>
      <c r="AG100" s="71">
        <f t="shared" si="41"/>
        <v>7.839029593848994</v>
      </c>
      <c r="AH100" s="71">
        <f t="shared" si="42"/>
        <v>179.89972114294139</v>
      </c>
      <c r="AI100" s="71"/>
      <c r="AJ100" s="71" t="str">
        <f t="shared" si="11"/>
        <v>99999.9873946358-35.5040316099706j</v>
      </c>
      <c r="AK100" s="71" t="str">
        <f t="shared" si="12"/>
        <v>31999.999999684-0.100559516673183j</v>
      </c>
      <c r="AL100" s="71" t="str">
        <f t="shared" si="43"/>
        <v>10000-294176257.012769j</v>
      </c>
      <c r="AM100" s="71" t="str">
        <f t="shared" si="44"/>
        <v>963.139119565778-91296079.785163j</v>
      </c>
      <c r="AN100" s="71" t="str">
        <f t="shared" si="45"/>
        <v>10963.1391195658-91296079.785163j</v>
      </c>
      <c r="AO100" s="71" t="str">
        <f t="shared" si="46"/>
        <v>31999.9946509201-11.3168107670198j</v>
      </c>
      <c r="AP100" s="71" t="str">
        <f t="shared" si="47"/>
        <v>0.242424248140632+0.0000646277085775322j</v>
      </c>
      <c r="AQ100" s="71" t="str">
        <f t="shared" si="13"/>
        <v>1+0.00120864803694923j</v>
      </c>
      <c r="AR100" s="71" t="str">
        <f t="shared" si="14"/>
        <v>1+2.41247113163519E-06j</v>
      </c>
      <c r="AS100" s="71" t="str">
        <f t="shared" si="15"/>
        <v>3.78457916569728E-09j</v>
      </c>
      <c r="AT100" s="71" t="str">
        <f t="shared" si="48"/>
        <v>-9.13018798263268E-15+3.78457916569728E-09j</v>
      </c>
      <c r="AU100" s="149" t="str">
        <f t="shared" si="49"/>
        <v>318723.829783683-264230171.738465j</v>
      </c>
      <c r="AV100" s="71" t="str">
        <f t="shared" si="16"/>
        <v>9638.5542049471-0.338961823849325j</v>
      </c>
      <c r="AW100" s="71"/>
      <c r="AX100" s="71" t="str">
        <f t="shared" si="17"/>
        <v>0.602409637809194-0.0000211851139905828j</v>
      </c>
      <c r="AY100" s="71"/>
      <c r="AZ100" s="71" t="str">
        <f t="shared" si="50"/>
        <v>3.83451525346682-2642.3010084796j</v>
      </c>
      <c r="BA100" s="71" t="str">
        <f t="shared" si="51"/>
        <v>2.2539714969527-1591.74767473571j</v>
      </c>
      <c r="BB100" s="71">
        <f t="shared" si="52"/>
        <v>64.037493190442532</v>
      </c>
      <c r="BC100" s="71">
        <f t="shared" si="53"/>
        <v>90.081132813730889</v>
      </c>
      <c r="BD100" s="71" t="str">
        <f t="shared" si="18"/>
        <v>12.4099573836288-11983.719723311j</v>
      </c>
      <c r="BE100" s="71">
        <f t="shared" si="54"/>
        <v>81.571837520220797</v>
      </c>
      <c r="BF100" s="71">
        <f t="shared" si="55"/>
        <v>90.059333658018005</v>
      </c>
      <c r="BG100" s="71"/>
      <c r="BH100" s="71" t="str">
        <f t="shared" si="19"/>
        <v>-1.31154300682043-3924.8775769178j</v>
      </c>
      <c r="BI100" s="71">
        <f t="shared" si="56"/>
        <v>71.876522784291581</v>
      </c>
      <c r="BJ100" s="71">
        <f t="shared" si="57"/>
        <v>89.980853956672277</v>
      </c>
      <c r="BK100" s="71"/>
      <c r="BL100" s="71">
        <f t="shared" si="58"/>
        <v>-70.876522784291581</v>
      </c>
      <c r="BM100" s="71">
        <f t="shared" si="59"/>
        <v>-89.980853956672277</v>
      </c>
      <c r="BN100" s="71"/>
      <c r="BO100" s="158"/>
      <c r="BP100" s="158" t="str">
        <f t="shared" si="20"/>
        <v>0.00001+3.55040360853837E-09j</v>
      </c>
      <c r="BQ100" s="158" t="str">
        <f t="shared" si="21"/>
        <v>4.56508732249948E-12+3.77701959788252E-09j</v>
      </c>
      <c r="BR100" s="158" t="str">
        <f t="shared" si="22"/>
        <v>-0.000357248105738184-0.0000944592340548462j</v>
      </c>
      <c r="BS100" s="158" t="str">
        <f t="shared" si="23"/>
        <v>0.0000412500045650873+7.32742320642089E-09j</v>
      </c>
      <c r="BT100" s="158" t="str">
        <f t="shared" si="60"/>
        <v>-1.47357938497852E-08-3.89906154403749E-09j</v>
      </c>
      <c r="BU100" s="158" t="str">
        <f t="shared" si="61"/>
        <v>-4.56508732249948E-12-3.77701959788252E-09j</v>
      </c>
      <c r="BV100" s="158" t="str">
        <f t="shared" si="62"/>
        <v>-1.47403589371077E-08-7.67608114192001E-09j</v>
      </c>
      <c r="BW100" s="158" t="str">
        <f t="shared" si="63"/>
        <v>0.999999999855456-0.0000120226449322132j</v>
      </c>
      <c r="BX100" s="158" t="str">
        <f t="shared" si="64"/>
        <v>-0.00001-3.55040360853837E-09j</v>
      </c>
      <c r="BY100" s="158" t="str">
        <f t="shared" si="65"/>
        <v>533.77880169583-277.734024928609j</v>
      </c>
      <c r="BZ100" s="71">
        <f t="shared" si="66"/>
        <v>55.587757463064662</v>
      </c>
      <c r="CA100" s="71">
        <f t="shared" si="67"/>
        <v>152.51128684563352</v>
      </c>
      <c r="CB100" s="158" t="str">
        <f t="shared" si="24"/>
        <v>4017.83894914408-2092.49159745996j</v>
      </c>
      <c r="CC100" s="71" t="str">
        <f t="shared" si="25"/>
        <v>1314.97187253596-687.129026241907j</v>
      </c>
      <c r="CD100" s="71">
        <f t="shared" si="68"/>
        <v>63.426787056913682</v>
      </c>
      <c r="CE100" s="71">
        <f t="shared" si="69"/>
        <v>152.41100798857485</v>
      </c>
      <c r="CF100" s="71"/>
      <c r="CG100" s="71">
        <f t="shared" si="70"/>
        <v>-62.426787056913682</v>
      </c>
      <c r="CH100" s="71">
        <f t="shared" si="71"/>
        <v>-152.41100798857485</v>
      </c>
      <c r="CI100" s="71"/>
      <c r="CJ100" s="158"/>
      <c r="CK100" s="158"/>
      <c r="CL100" s="158"/>
      <c r="CM100" s="71"/>
      <c r="CN100" s="158">
        <v>549.54087385762398</v>
      </c>
      <c r="CO100" s="158">
        <v>41.205444099520903</v>
      </c>
      <c r="CP100" s="158">
        <v>88.473824570651402</v>
      </c>
      <c r="CQ100" s="64"/>
      <c r="CR100" s="69"/>
      <c r="CS100" s="69"/>
      <c r="CT100" s="69"/>
      <c r="CU100" s="64"/>
      <c r="CV100" s="69"/>
      <c r="CW100" s="69"/>
      <c r="CX100" s="69"/>
      <c r="CY100" s="64"/>
      <c r="CZ100" s="69"/>
      <c r="DA100" s="69"/>
      <c r="DB100" s="69"/>
      <c r="DC100" s="64"/>
      <c r="DD100" s="69"/>
      <c r="DE100" s="69"/>
      <c r="DF100" s="69"/>
      <c r="DG100" s="64"/>
      <c r="DH100" s="69"/>
      <c r="DI100" s="69"/>
      <c r="DJ100" s="69"/>
      <c r="DK100" s="64"/>
      <c r="DL100" s="69"/>
      <c r="DM100" s="69"/>
      <c r="DN100" s="69"/>
      <c r="DO100" s="70"/>
    </row>
    <row r="101" spans="1:119">
      <c r="A101" s="71">
        <v>37</v>
      </c>
      <c r="B101" s="71">
        <f t="shared" si="0"/>
        <v>12.882495516931341</v>
      </c>
      <c r="C101" s="71" t="str">
        <f t="shared" si="26"/>
        <v>80.9431065517899j</v>
      </c>
      <c r="D101" s="71">
        <f t="shared" si="1"/>
        <v>0.99999999734466094</v>
      </c>
      <c r="E101" s="71" t="str">
        <f t="shared" si="2"/>
        <v>-0.0000809431065517899j</v>
      </c>
      <c r="F101" s="71" t="str">
        <f t="shared" si="27"/>
        <v>0.999999997344661-0.0000809431065517899j</v>
      </c>
      <c r="G101" s="71">
        <f t="shared" si="28"/>
        <v>5.3900640135637234E-9</v>
      </c>
      <c r="H101" s="71">
        <f t="shared" si="29"/>
        <v>-4.6376983882815406E-3</v>
      </c>
      <c r="I101" s="71"/>
      <c r="J101" s="71">
        <f t="shared" si="3"/>
        <v>42.477876106194692</v>
      </c>
      <c r="K101" s="71" t="str">
        <f t="shared" si="4"/>
        <v>1+0.0026747649560039j</v>
      </c>
      <c r="L101" s="71">
        <f t="shared" si="5"/>
        <v>0.99999909949753207</v>
      </c>
      <c r="M101" s="71" t="str">
        <f t="shared" si="6"/>
        <v>0.000411319917205034j</v>
      </c>
      <c r="N101" s="71" t="str">
        <f t="shared" si="30"/>
        <v>0.999999099497532+0.000411319917205034j</v>
      </c>
      <c r="O101" s="71" t="str">
        <f t="shared" si="31"/>
        <v>1.00000183150467+0.00226344632370352j</v>
      </c>
      <c r="P101" s="71" t="str">
        <f t="shared" si="32"/>
        <v>42.4779539046231+0.0961463925113j</v>
      </c>
      <c r="Q101" s="71"/>
      <c r="R101" s="71">
        <f t="shared" si="7"/>
        <v>46.725663716814154</v>
      </c>
      <c r="S101" s="71" t="str">
        <f t="shared" si="8"/>
        <v>1+3.64243979483055E-06j</v>
      </c>
      <c r="T101" s="71" t="str">
        <f t="shared" si="33"/>
        <v>0.999999099497532+0.000411319917205034j</v>
      </c>
      <c r="U101" s="71" t="str">
        <f t="shared" si="34"/>
        <v>1.00000073281699-0.000407678145947602j</v>
      </c>
      <c r="V101" s="71" t="str">
        <f t="shared" si="35"/>
        <v>46.7256979581744-0.0190490319522419j</v>
      </c>
      <c r="W101" s="71"/>
      <c r="X101" s="71" t="str">
        <f t="shared" si="9"/>
        <v>2.0532713685172+0.00448126203417425j</v>
      </c>
      <c r="Y101" s="71">
        <f t="shared" si="36"/>
        <v>6.2489477117289969</v>
      </c>
      <c r="Z101" s="71">
        <f t="shared" si="37"/>
        <v>-179.8749522358722</v>
      </c>
      <c r="AA101" s="71"/>
      <c r="AB101" s="71" t="str">
        <f t="shared" si="10"/>
        <v>7.52865205359684-0.00306926466148567j</v>
      </c>
      <c r="AC101" s="71">
        <f t="shared" si="38"/>
        <v>17.534345244255412</v>
      </c>
      <c r="AD101" s="71">
        <f t="shared" si="39"/>
        <v>179.97664178124884</v>
      </c>
      <c r="AE101" s="71"/>
      <c r="AF101" s="71" t="str">
        <f t="shared" si="40"/>
        <v>2.46575899178703-0.0046242128892924j</v>
      </c>
      <c r="AG101" s="71">
        <f t="shared" si="41"/>
        <v>7.8390277846464649</v>
      </c>
      <c r="AH101" s="71">
        <f t="shared" si="42"/>
        <v>179.89254928303987</v>
      </c>
      <c r="AI101" s="71"/>
      <c r="AJ101" s="71" t="str">
        <f t="shared" si="11"/>
        <v>99999.9855271057-38.0432545733805j</v>
      </c>
      <c r="AK101" s="71" t="str">
        <f t="shared" si="12"/>
        <v>31999.9999996372-0.107751463440521j</v>
      </c>
      <c r="AL101" s="71" t="str">
        <f t="shared" si="43"/>
        <v>10000-274541257.049527j</v>
      </c>
      <c r="AM101" s="71" t="str">
        <f t="shared" si="44"/>
        <v>963.139119487358-85202459.1085303j</v>
      </c>
      <c r="AN101" s="71" t="str">
        <f t="shared" si="45"/>
        <v>10963.1391194874-85202459.1085303j</v>
      </c>
      <c r="AO101" s="71" t="str">
        <f t="shared" si="46"/>
        <v>31999.9938584348-12.1261808085427j</v>
      </c>
      <c r="AP101" s="71" t="str">
        <f t="shared" si="47"/>
        <v>0.242424248987536+0.0000692498373138291j</v>
      </c>
      <c r="AQ101" s="71" t="str">
        <f t="shared" si="13"/>
        <v>1+0.00129508970482864j</v>
      </c>
      <c r="AR101" s="71" t="str">
        <f t="shared" si="14"/>
        <v>1+2.58500939087553E-06j</v>
      </c>
      <c r="AS101" s="71" t="str">
        <f t="shared" si="15"/>
        <v>4.05524963824467E-09j</v>
      </c>
      <c r="AT101" s="71" t="str">
        <f t="shared" si="48"/>
        <v>-1.04828583972071E-14+4.05524963824467E-09j</v>
      </c>
      <c r="AU101" s="149" t="str">
        <f t="shared" si="49"/>
        <v>318723.82978341-246593944.281564j</v>
      </c>
      <c r="AV101" s="71" t="str">
        <f t="shared" si="16"/>
        <v>9638.55420318106-0.363204137926552j</v>
      </c>
      <c r="AW101" s="71"/>
      <c r="AX101" s="71" t="str">
        <f t="shared" si="17"/>
        <v>0.602409637698816-0.0000227002586204095j</v>
      </c>
      <c r="AY101" s="71"/>
      <c r="AZ101" s="71" t="str">
        <f t="shared" si="50"/>
        <v>3.83451526543612-2465.9386832102j</v>
      </c>
      <c r="BA101" s="71" t="str">
        <f t="shared" si="51"/>
        <v>2.25397150595101-1485.50531578464j</v>
      </c>
      <c r="BB101" s="71">
        <f t="shared" si="52"/>
        <v>63.437494203182993</v>
      </c>
      <c r="BC101" s="71">
        <f t="shared" si="53"/>
        <v>90.086935370715963</v>
      </c>
      <c r="BD101" s="71" t="str">
        <f t="shared" si="18"/>
        <v>12.4099582368399-11183.8595643461j</v>
      </c>
      <c r="BE101" s="71">
        <f t="shared" si="54"/>
        <v>80.971839447438356</v>
      </c>
      <c r="BF101" s="71">
        <f t="shared" si="55"/>
        <v>90.063577151964793</v>
      </c>
      <c r="BG101" s="71"/>
      <c r="BH101" s="71" t="str">
        <f t="shared" si="19"/>
        <v>-1.31154232033323-3662.90851258749j</v>
      </c>
      <c r="BI101" s="71">
        <f t="shared" si="56"/>
        <v>71.27652198782944</v>
      </c>
      <c r="BJ101" s="71">
        <f t="shared" si="57"/>
        <v>89.979484653755819</v>
      </c>
      <c r="BK101" s="71"/>
      <c r="BL101" s="71">
        <f t="shared" si="58"/>
        <v>-70.27652198782944</v>
      </c>
      <c r="BM101" s="71">
        <f t="shared" si="59"/>
        <v>-89.979484653755819</v>
      </c>
      <c r="BN101" s="71"/>
      <c r="BO101" s="158"/>
      <c r="BP101" s="158" t="str">
        <f t="shared" si="20"/>
        <v>0.00001+3.80432600793412E-09j</v>
      </c>
      <c r="BQ101" s="158" t="str">
        <f t="shared" si="21"/>
        <v>5.24142040739266E-12+4.04714853947988E-09j</v>
      </c>
      <c r="BR101" s="158" t="str">
        <f t="shared" si="22"/>
        <v>-0.000357263698676513-0.000101214874231147j</v>
      </c>
      <c r="BS101" s="158" t="str">
        <f t="shared" si="23"/>
        <v>0.0000412500052414204+7.851474547414E-09j</v>
      </c>
      <c r="BT101" s="158" t="str">
        <f t="shared" si="60"/>
        <v>-1.47363347569666E-08-4.17791913938139E-09j</v>
      </c>
      <c r="BU101" s="158" t="str">
        <f t="shared" si="61"/>
        <v>-5.24142040739266E-12-4.04714853947988E-09j</v>
      </c>
      <c r="BV101" s="158" t="str">
        <f t="shared" si="62"/>
        <v>-1.4741576177374E-08-8.22506767886127E-09j</v>
      </c>
      <c r="BW101" s="158" t="str">
        <f t="shared" si="63"/>
        <v>0.999999999834041-0.0000128824961446076j</v>
      </c>
      <c r="BX101" s="158" t="str">
        <f t="shared" si="64"/>
        <v>-0.00001-3.80432600793412E-09j</v>
      </c>
      <c r="BY101" s="158" t="str">
        <f t="shared" si="65"/>
        <v>517.416442062691-288.443359238729j</v>
      </c>
      <c r="BZ101" s="71">
        <f t="shared" si="66"/>
        <v>55.452073113101299</v>
      </c>
      <c r="CA101" s="71">
        <f t="shared" si="67"/>
        <v>150.86171092024676</v>
      </c>
      <c r="CB101" s="158" t="str">
        <f t="shared" si="24"/>
        <v>3894.5630500907-2173.17777687992j</v>
      </c>
      <c r="CC101" s="71" t="str">
        <f t="shared" si="25"/>
        <v>1274.49042101491-713.62445044467j</v>
      </c>
      <c r="CD101" s="71">
        <f t="shared" si="68"/>
        <v>63.291100897747761</v>
      </c>
      <c r="CE101" s="71">
        <f t="shared" si="69"/>
        <v>150.75426020328666</v>
      </c>
      <c r="CF101" s="71"/>
      <c r="CG101" s="71">
        <f t="shared" si="70"/>
        <v>-62.291100897747761</v>
      </c>
      <c r="CH101" s="71">
        <f t="shared" si="71"/>
        <v>-150.75426020328666</v>
      </c>
      <c r="CI101" s="71"/>
      <c r="CJ101" s="158"/>
      <c r="CK101" s="158"/>
      <c r="CL101" s="158"/>
      <c r="CM101" s="71"/>
      <c r="CN101" s="158">
        <v>575.43993733715604</v>
      </c>
      <c r="CO101" s="158">
        <v>40.800067620247297</v>
      </c>
      <c r="CP101" s="158">
        <v>88.185759131149197</v>
      </c>
      <c r="CQ101" s="64"/>
      <c r="CR101" s="69"/>
      <c r="CS101" s="69"/>
      <c r="CT101" s="69"/>
      <c r="CU101" s="64"/>
      <c r="CV101" s="69"/>
      <c r="CW101" s="69"/>
      <c r="CX101" s="69"/>
      <c r="CY101" s="64"/>
      <c r="CZ101" s="69"/>
      <c r="DA101" s="69"/>
      <c r="DB101" s="69"/>
      <c r="DC101" s="64"/>
      <c r="DD101" s="69"/>
      <c r="DE101" s="69"/>
      <c r="DF101" s="69"/>
      <c r="DG101" s="64"/>
      <c r="DH101" s="69"/>
      <c r="DI101" s="69"/>
      <c r="DJ101" s="69"/>
      <c r="DK101" s="64"/>
      <c r="DL101" s="69"/>
      <c r="DM101" s="69"/>
      <c r="DN101" s="69"/>
      <c r="DO101" s="70"/>
    </row>
    <row r="102" spans="1:119">
      <c r="A102" s="71">
        <v>38</v>
      </c>
      <c r="B102" s="71">
        <f t="shared" si="0"/>
        <v>13.803842646028851</v>
      </c>
      <c r="C102" s="71" t="str">
        <f t="shared" si="26"/>
        <v>86.7321012961475j</v>
      </c>
      <c r="D102" s="71">
        <f t="shared" si="1"/>
        <v>0.99999999695126285</v>
      </c>
      <c r="E102" s="71" t="str">
        <f t="shared" si="2"/>
        <v>-0.0000867321012961475j</v>
      </c>
      <c r="F102" s="71" t="str">
        <f t="shared" si="27"/>
        <v>0.999999996951263-0.0000867321012961475j</v>
      </c>
      <c r="G102" s="71">
        <f t="shared" si="28"/>
        <v>6.1886235880842424E-9</v>
      </c>
      <c r="H102" s="71">
        <f t="shared" si="29"/>
        <v>-4.9693833552600739E-3</v>
      </c>
      <c r="I102" s="71"/>
      <c r="J102" s="71">
        <f t="shared" si="3"/>
        <v>42.477876106194692</v>
      </c>
      <c r="K102" s="71" t="str">
        <f t="shared" si="4"/>
        <v>1+0.00286606228733119j</v>
      </c>
      <c r="L102" s="71">
        <f t="shared" si="5"/>
        <v>0.9999989660848303</v>
      </c>
      <c r="M102" s="71" t="str">
        <f t="shared" si="6"/>
        <v>0.000440737231913928j</v>
      </c>
      <c r="N102" s="71" t="str">
        <f t="shared" si="30"/>
        <v>0.99999896608483+0.000440737231913928j</v>
      </c>
      <c r="O102" s="71" t="str">
        <f t="shared" si="31"/>
        <v>1.00000210284909+0.00242532663619538j</v>
      </c>
      <c r="P102" s="71" t="str">
        <f t="shared" si="32"/>
        <v>42.4779654307578+0.103022724369361j</v>
      </c>
      <c r="Q102" s="71"/>
      <c r="R102" s="71">
        <f t="shared" si="7"/>
        <v>46.725663716814154</v>
      </c>
      <c r="S102" s="71" t="str">
        <f t="shared" si="8"/>
        <v>1+3.90294455832664E-06j</v>
      </c>
      <c r="T102" s="71" t="str">
        <f t="shared" si="33"/>
        <v>0.99999896608483+0.000440737231913928j</v>
      </c>
      <c r="U102" s="71" t="str">
        <f t="shared" si="34"/>
        <v>1.00000084138654-0.000436835109836424j</v>
      </c>
      <c r="V102" s="71" t="str">
        <f t="shared" si="35"/>
        <v>46.7257030311587-0.0204114104419143j</v>
      </c>
      <c r="W102" s="71"/>
      <c r="X102" s="71" t="str">
        <f t="shared" si="9"/>
        <v>2.0532719805845+0.00480175914998611j</v>
      </c>
      <c r="Y102" s="71">
        <f t="shared" si="36"/>
        <v>6.2489533657286511</v>
      </c>
      <c r="Z102" s="71">
        <f t="shared" si="37"/>
        <v>-179.86600896783713</v>
      </c>
      <c r="AA102" s="71"/>
      <c r="AB102" s="71" t="str">
        <f t="shared" si="10"/>
        <v>7.52865287097861-0.00328877713668143j</v>
      </c>
      <c r="AC102" s="71">
        <f t="shared" si="38"/>
        <v>17.534346294215709</v>
      </c>
      <c r="AD102" s="71">
        <f t="shared" si="39"/>
        <v>179.97497121451417</v>
      </c>
      <c r="AE102" s="71"/>
      <c r="AF102" s="71" t="str">
        <f t="shared" si="40"/>
        <v>2.46575775969753-0.00495493101078475j</v>
      </c>
      <c r="AG102" s="71">
        <f t="shared" si="41"/>
        <v>7.839025707404824</v>
      </c>
      <c r="AH102" s="71">
        <f t="shared" si="42"/>
        <v>179.88486449999039</v>
      </c>
      <c r="AI102" s="71"/>
      <c r="AJ102" s="71" t="str">
        <f t="shared" si="11"/>
        <v>99999.9833828944-40.7640808353778j</v>
      </c>
      <c r="AK102" s="71" t="str">
        <f t="shared" si="12"/>
        <v>31999.9999995834-0.115457773243929j</v>
      </c>
      <c r="AL102" s="71" t="str">
        <f t="shared" si="43"/>
        <v>10000-256216808.887683j</v>
      </c>
      <c r="AM102" s="71" t="str">
        <f t="shared" si="44"/>
        <v>963.139119397316-79515561.4048608j</v>
      </c>
      <c r="AN102" s="71" t="str">
        <f t="shared" si="45"/>
        <v>10963.1391193973-79515561.4048608j</v>
      </c>
      <c r="AO102" s="71" t="str">
        <f t="shared" si="46"/>
        <v>31999.9929485399-12.9934363405384j</v>
      </c>
      <c r="AP102" s="71" t="str">
        <f t="shared" si="47"/>
        <v>0.242424249959911+0.000074202537467581j</v>
      </c>
      <c r="AQ102" s="71" t="str">
        <f t="shared" si="13"/>
        <v>1+0.00138771362073836j</v>
      </c>
      <c r="AR102" s="71" t="str">
        <f t="shared" si="14"/>
        <v>1+2.76988746654363E-06j</v>
      </c>
      <c r="AS102" s="71" t="str">
        <f t="shared" si="15"/>
        <v>4.34527827493699E-09j</v>
      </c>
      <c r="AT102" s="71" t="str">
        <f t="shared" si="48"/>
        <v>-1.20359318323923E-14+4.34527827493699E-09j</v>
      </c>
      <c r="AU102" s="149" t="str">
        <f t="shared" si="49"/>
        <v>318723.829783093-230134859.165179j</v>
      </c>
      <c r="AV102" s="71" t="str">
        <f t="shared" si="16"/>
        <v>9638.55420115336-0.389180245448609j</v>
      </c>
      <c r="AW102" s="71"/>
      <c r="AX102" s="71" t="str">
        <f t="shared" si="17"/>
        <v>0.602409637572085-0.0000243237653405381j</v>
      </c>
      <c r="AY102" s="71"/>
      <c r="AZ102" s="71" t="str">
        <f t="shared" si="50"/>
        <v>3.83451527917868-2301.3477777199j</v>
      </c>
      <c r="BA102" s="71" t="str">
        <f t="shared" si="51"/>
        <v>2.25397151628242-1386.35417397342j</v>
      </c>
      <c r="BB102" s="71">
        <f t="shared" si="52"/>
        <v>62.837495365964315</v>
      </c>
      <c r="BC102" s="71">
        <f t="shared" si="53"/>
        <v>90.093152921282197</v>
      </c>
      <c r="BD102" s="71" t="str">
        <f t="shared" si="18"/>
        <v>12.409959216457-10437.3867448882j</v>
      </c>
      <c r="BE102" s="71">
        <f t="shared" si="54"/>
        <v>80.371841660180067</v>
      </c>
      <c r="BF102" s="71">
        <f t="shared" si="55"/>
        <v>90.068124135796367</v>
      </c>
      <c r="BG102" s="71"/>
      <c r="BH102" s="71" t="str">
        <f t="shared" si="19"/>
        <v>-1.31154153214121-3418.4247304374j</v>
      </c>
      <c r="BI102" s="71">
        <f t="shared" si="56"/>
        <v>70.676521073369187</v>
      </c>
      <c r="BJ102" s="71">
        <f t="shared" si="57"/>
        <v>89.978017421272583</v>
      </c>
      <c r="BK102" s="71"/>
      <c r="BL102" s="71">
        <f t="shared" si="58"/>
        <v>-69.676521073369187</v>
      </c>
      <c r="BM102" s="71">
        <f t="shared" si="59"/>
        <v>-89.978017421272583</v>
      </c>
      <c r="BN102" s="71"/>
      <c r="BO102" s="158"/>
      <c r="BP102" s="158" t="str">
        <f t="shared" si="20"/>
        <v>0.00001+4.07640876091893E-09j</v>
      </c>
      <c r="BQ102" s="158" t="str">
        <f t="shared" si="21"/>
        <v>6.01795432712607E-12+4.33659671361019E-09j</v>
      </c>
      <c r="BR102" s="158" t="str">
        <f t="shared" si="22"/>
        <v>-0.00035728160175805-0.000108453668812486j</v>
      </c>
      <c r="BS102" s="158" t="str">
        <f t="shared" si="23"/>
        <v>0.0000412500060179543+8.41300547452912E-09j</v>
      </c>
      <c r="BT102" s="158" t="str">
        <f t="shared" si="60"/>
        <v>-1.47369558013145E-08-4.47672030325581E-09j</v>
      </c>
      <c r="BU102" s="158" t="str">
        <f t="shared" si="61"/>
        <v>-6.01795432712607E-12-4.33659671361019E-09j</v>
      </c>
      <c r="BV102" s="158" t="str">
        <f t="shared" si="62"/>
        <v>-1.47429737556416E-08-8.813317016866E-09j</v>
      </c>
      <c r="BW102" s="158" t="str">
        <f t="shared" si="63"/>
        <v>0.999999999809454-0.0000138038433182567j</v>
      </c>
      <c r="BX102" s="158" t="str">
        <f t="shared" si="64"/>
        <v>-0.00001-4.07640876091893E-09j</v>
      </c>
      <c r="BY102" s="158" t="str">
        <f t="shared" si="65"/>
        <v>499.828940906814-298.529497036173j</v>
      </c>
      <c r="BZ102" s="71">
        <f t="shared" si="66"/>
        <v>55.301341401142359</v>
      </c>
      <c r="CA102" s="71">
        <f t="shared" si="67"/>
        <v>149.15167658826613</v>
      </c>
      <c r="CB102" s="158" t="str">
        <f t="shared" si="24"/>
        <v>3762.0567939718-2249.16878092629j</v>
      </c>
      <c r="CC102" s="71" t="str">
        <f t="shared" si="25"/>
        <v>1230.97789649988-738.578041734932j</v>
      </c>
      <c r="CD102" s="71">
        <f t="shared" si="68"/>
        <v>63.140367108547217</v>
      </c>
      <c r="CE102" s="71">
        <f t="shared" si="69"/>
        <v>149.03654108825657</v>
      </c>
      <c r="CF102" s="71"/>
      <c r="CG102" s="71">
        <f t="shared" si="70"/>
        <v>-62.140367108547217</v>
      </c>
      <c r="CH102" s="71">
        <f t="shared" si="71"/>
        <v>-149.03654108825657</v>
      </c>
      <c r="CI102" s="71"/>
      <c r="CJ102" s="158"/>
      <c r="CK102" s="158"/>
      <c r="CL102" s="158"/>
      <c r="CM102" s="71"/>
      <c r="CN102" s="158">
        <v>602.55958607435696</v>
      </c>
      <c r="CO102" s="158">
        <v>40.394063692606103</v>
      </c>
      <c r="CP102" s="158">
        <v>87.894632310352804</v>
      </c>
      <c r="CQ102" s="64"/>
      <c r="CR102" s="69"/>
      <c r="CS102" s="69"/>
      <c r="CT102" s="69"/>
      <c r="CU102" s="64"/>
      <c r="CV102" s="69"/>
      <c r="CW102" s="69"/>
      <c r="CX102" s="69"/>
      <c r="CY102" s="64"/>
      <c r="CZ102" s="69"/>
      <c r="DA102" s="69"/>
      <c r="DB102" s="69"/>
      <c r="DC102" s="64"/>
      <c r="DD102" s="69"/>
      <c r="DE102" s="69"/>
      <c r="DF102" s="69"/>
      <c r="DG102" s="64"/>
      <c r="DH102" s="69"/>
      <c r="DI102" s="69"/>
      <c r="DJ102" s="69"/>
      <c r="DK102" s="64"/>
      <c r="DL102" s="69"/>
      <c r="DM102" s="69"/>
      <c r="DN102" s="69"/>
      <c r="DO102" s="70"/>
    </row>
    <row r="103" spans="1:119">
      <c r="A103" s="71">
        <v>39</v>
      </c>
      <c r="B103" s="71">
        <f t="shared" si="0"/>
        <v>14.791083881682074</v>
      </c>
      <c r="C103" s="71" t="str">
        <f t="shared" si="26"/>
        <v>92.9351209226456j</v>
      </c>
      <c r="D103" s="71">
        <f t="shared" si="1"/>
        <v>0.99999999649958138</v>
      </c>
      <c r="E103" s="71" t="str">
        <f t="shared" si="2"/>
        <v>-0.0000929351209226456j</v>
      </c>
      <c r="F103" s="71" t="str">
        <f t="shared" si="27"/>
        <v>0.999999996499581-0.0000929351209226456j</v>
      </c>
      <c r="G103" s="71">
        <f t="shared" si="28"/>
        <v>7.1054849273771964E-9</v>
      </c>
      <c r="H103" s="71">
        <f t="shared" si="29"/>
        <v>-5.3247902007145841E-3</v>
      </c>
      <c r="I103" s="71"/>
      <c r="J103" s="71">
        <f t="shared" si="3"/>
        <v>42.477876106194692</v>
      </c>
      <c r="K103" s="71" t="str">
        <f t="shared" si="4"/>
        <v>1+0.00307104107088882j</v>
      </c>
      <c r="L103" s="71">
        <f t="shared" si="5"/>
        <v>0.99999881290655357</v>
      </c>
      <c r="M103" s="71" t="str">
        <f t="shared" si="6"/>
        <v>0.000472258452532757j</v>
      </c>
      <c r="N103" s="71" t="str">
        <f t="shared" si="30"/>
        <v>0.999998812906554+0.000472258452532757j</v>
      </c>
      <c r="O103" s="71" t="str">
        <f t="shared" si="31"/>
        <v>1.00000241439429+0.00259878456313808j</v>
      </c>
      <c r="P103" s="71" t="str">
        <f t="shared" si="32"/>
        <v>42.4779786645362+0.110390848699671j</v>
      </c>
      <c r="Q103" s="71"/>
      <c r="R103" s="71">
        <f t="shared" si="7"/>
        <v>46.725663716814154</v>
      </c>
      <c r="S103" s="71" t="str">
        <f t="shared" si="8"/>
        <v>1+4.18208044151905E-06j</v>
      </c>
      <c r="T103" s="71" t="str">
        <f t="shared" si="33"/>
        <v>0.999998812906554+0.000472258452532757j</v>
      </c>
      <c r="U103" s="71" t="str">
        <f t="shared" si="34"/>
        <v>1.00000096604109-0.000468077383963904j</v>
      </c>
      <c r="V103" s="71" t="str">
        <f t="shared" si="35"/>
        <v>46.7257088557253-0.0218712264365435j</v>
      </c>
      <c r="W103" s="71"/>
      <c r="X103" s="71" t="str">
        <f t="shared" si="9"/>
        <v>2.05327268333204+0.00514517808171482j</v>
      </c>
      <c r="Y103" s="71">
        <f t="shared" si="36"/>
        <v>6.2489598573829319</v>
      </c>
      <c r="Z103" s="71">
        <f t="shared" si="37"/>
        <v>-179.85642609757267</v>
      </c>
      <c r="AA103" s="71"/>
      <c r="AB103" s="71" t="str">
        <f t="shared" si="10"/>
        <v>7.52865380945866-0.00352398917558294j</v>
      </c>
      <c r="AC103" s="71">
        <f t="shared" si="38"/>
        <v>17.534347499731595</v>
      </c>
      <c r="AD103" s="71">
        <f t="shared" si="39"/>
        <v>179.97318116928008</v>
      </c>
      <c r="AE103" s="71"/>
      <c r="AF103" s="71" t="str">
        <f t="shared" si="40"/>
        <v>2.46575634507099-0.00530930131644863j</v>
      </c>
      <c r="AG103" s="71">
        <f t="shared" si="41"/>
        <v>7.839023322413631</v>
      </c>
      <c r="AH103" s="71">
        <f t="shared" si="42"/>
        <v>179.87663011064319</v>
      </c>
      <c r="AI103" s="71"/>
      <c r="AJ103" s="71" t="str">
        <f t="shared" si="11"/>
        <v>99999.9809210105-43.6794985000349j</v>
      </c>
      <c r="AK103" s="71" t="str">
        <f t="shared" si="12"/>
        <v>31999.9999995217-0.123715232970377j</v>
      </c>
      <c r="AL103" s="71" t="str">
        <f t="shared" si="43"/>
        <v>10000-239115438.830912j</v>
      </c>
      <c r="AM103" s="71" t="str">
        <f t="shared" si="44"/>
        <v>963.139119293928-74208239.6649582j</v>
      </c>
      <c r="AN103" s="71" t="str">
        <f t="shared" si="45"/>
        <v>10963.1391192939-74208239.6649582j</v>
      </c>
      <c r="AO103" s="71" t="str">
        <f t="shared" si="46"/>
        <v>31999.991903841-13.922717271751j</v>
      </c>
      <c r="AP103" s="71" t="str">
        <f t="shared" si="47"/>
        <v>0.242424251076348+0.0000795094512726415j</v>
      </c>
      <c r="AQ103" s="71" t="str">
        <f t="shared" si="13"/>
        <v>1+0.00148696193476233j</v>
      </c>
      <c r="AR103" s="71" t="str">
        <f t="shared" si="14"/>
        <v>1+2.96798789373718E-06j</v>
      </c>
      <c r="AS103" s="71" t="str">
        <f t="shared" si="15"/>
        <v>4.65604955822454E-09j</v>
      </c>
      <c r="AT103" s="71" t="str">
        <f t="shared" si="48"/>
        <v>-1.38190987214508E-14+4.65604955822454E-09j</v>
      </c>
      <c r="AU103" s="149" t="str">
        <f t="shared" si="49"/>
        <v>318723.829782731-214774347.201278j</v>
      </c>
      <c r="AV103" s="71" t="str">
        <f t="shared" si="16"/>
        <v>9638.55419882526-0.417014146114569j</v>
      </c>
      <c r="AW103" s="71"/>
      <c r="AX103" s="71" t="str">
        <f t="shared" si="17"/>
        <v>0.602409637426579-0.0000260633841321606j</v>
      </c>
      <c r="AY103" s="71"/>
      <c r="AZ103" s="71" t="str">
        <f t="shared" si="50"/>
        <v>3.83451529495727-2147.74259986904j</v>
      </c>
      <c r="BA103" s="71" t="str">
        <f t="shared" si="51"/>
        <v>2.25397152814449-1293.82094081317j</v>
      </c>
      <c r="BB103" s="71">
        <f t="shared" si="52"/>
        <v>62.23749670101558</v>
      </c>
      <c r="BC103" s="71">
        <f t="shared" si="53"/>
        <v>90.099815145191386</v>
      </c>
      <c r="BD103" s="71" t="str">
        <f t="shared" si="18"/>
        <v>12.4099603412082-9740.73789778172j</v>
      </c>
      <c r="BE103" s="71">
        <f t="shared" si="54"/>
        <v>79.771844200747168</v>
      </c>
      <c r="BF103" s="71">
        <f t="shared" si="55"/>
        <v>90.072996314471453</v>
      </c>
      <c r="BG103" s="71"/>
      <c r="BH103" s="71" t="str">
        <f t="shared" si="19"/>
        <v>-1.31154062717654-3190.25916120979j</v>
      </c>
      <c r="BI103" s="71">
        <f t="shared" si="56"/>
        <v>70.076520023429211</v>
      </c>
      <c r="BJ103" s="71">
        <f t="shared" si="57"/>
        <v>89.976445255834577</v>
      </c>
      <c r="BK103" s="71"/>
      <c r="BL103" s="71">
        <f t="shared" si="58"/>
        <v>-69.076520023429211</v>
      </c>
      <c r="BM103" s="71">
        <f t="shared" si="59"/>
        <v>-89.976445255834577</v>
      </c>
      <c r="BN103" s="71"/>
      <c r="BO103" s="158"/>
      <c r="BP103" s="158" t="str">
        <f t="shared" si="20"/>
        <v>0.00001+4.36795068336434E-09j</v>
      </c>
      <c r="BQ103" s="158" t="str">
        <f t="shared" si="21"/>
        <v>6.90953408336003E-12+4.64674577191811E-09j</v>
      </c>
      <c r="BR103" s="158" t="str">
        <f t="shared" si="22"/>
        <v>-0.000357302157236628-0.000116210171679117j</v>
      </c>
      <c r="BS103" s="158" t="str">
        <f t="shared" si="23"/>
        <v>0.0000412500069095341+9.01469645528245E-09j</v>
      </c>
      <c r="BT103" s="158" t="str">
        <f t="shared" si="60"/>
        <v>-1.47376688553796E-08-4.79689135521203E-09j</v>
      </c>
      <c r="BU103" s="158" t="str">
        <f t="shared" si="61"/>
        <v>-6.90953408336003E-12-4.64674577191811E-09j</v>
      </c>
      <c r="BV103" s="158" t="str">
        <f t="shared" si="62"/>
        <v>-1.4744578389463E-08-9.44363712713014E-09j</v>
      </c>
      <c r="BW103" s="158" t="str">
        <f t="shared" si="63"/>
        <v>0.999999999781224-0.0000147910846015697j</v>
      </c>
      <c r="BX103" s="158" t="str">
        <f t="shared" si="64"/>
        <v>-0.00001-4.36795068336434E-09j</v>
      </c>
      <c r="BY103" s="158" t="str">
        <f t="shared" si="65"/>
        <v>481.059731946351-307.823891959025j</v>
      </c>
      <c r="BZ103" s="71">
        <f t="shared" si="66"/>
        <v>55.134493584333129</v>
      </c>
      <c r="CA103" s="71">
        <f t="shared" si="67"/>
        <v>147.38534829108653</v>
      </c>
      <c r="CB103" s="158" t="str">
        <f t="shared" si="24"/>
        <v>3620.64741543181-2319.19476612789j</v>
      </c>
      <c r="CC103" s="71" t="str">
        <f t="shared" si="25"/>
        <v>1184.54175661005-761.572805830524j</v>
      </c>
      <c r="CD103" s="71">
        <f t="shared" si="68"/>
        <v>62.973516906746738</v>
      </c>
      <c r="CE103" s="71">
        <f t="shared" si="69"/>
        <v>147.26197840172975</v>
      </c>
      <c r="CF103" s="71"/>
      <c r="CG103" s="71">
        <f t="shared" si="70"/>
        <v>-61.973516906746738</v>
      </c>
      <c r="CH103" s="71">
        <f t="shared" si="71"/>
        <v>-147.26197840172975</v>
      </c>
      <c r="CI103" s="71"/>
      <c r="CJ103" s="158"/>
      <c r="CK103" s="158"/>
      <c r="CL103" s="158"/>
      <c r="CM103" s="71"/>
      <c r="CN103" s="158">
        <v>630.957344480193</v>
      </c>
      <c r="CO103" s="158">
        <v>39.987385350233303</v>
      </c>
      <c r="CP103" s="158">
        <v>87.599945570849002</v>
      </c>
      <c r="CQ103" s="64"/>
      <c r="CR103" s="69"/>
      <c r="CS103" s="69"/>
      <c r="CT103" s="69"/>
      <c r="CU103" s="64"/>
      <c r="CV103" s="69"/>
      <c r="CW103" s="69"/>
      <c r="CX103" s="69"/>
      <c r="CY103" s="64"/>
      <c r="CZ103" s="69"/>
      <c r="DA103" s="69"/>
      <c r="DB103" s="69"/>
      <c r="DC103" s="64"/>
      <c r="DD103" s="69"/>
      <c r="DE103" s="69"/>
      <c r="DF103" s="69"/>
      <c r="DG103" s="64"/>
      <c r="DH103" s="69"/>
      <c r="DI103" s="69"/>
      <c r="DJ103" s="69"/>
      <c r="DK103" s="64"/>
      <c r="DL103" s="69"/>
      <c r="DM103" s="69"/>
      <c r="DN103" s="69"/>
      <c r="DO103" s="70"/>
    </row>
    <row r="104" spans="1:119">
      <c r="A104" s="71">
        <v>40</v>
      </c>
      <c r="B104" s="71">
        <f t="shared" si="0"/>
        <v>15.848931924611136</v>
      </c>
      <c r="C104" s="71" t="str">
        <f t="shared" si="26"/>
        <v>99.5817762032062j</v>
      </c>
      <c r="D104" s="71">
        <f t="shared" si="1"/>
        <v>0.99999999598098166</v>
      </c>
      <c r="E104" s="71" t="str">
        <f t="shared" si="2"/>
        <v>-0.0000995817762032062j</v>
      </c>
      <c r="F104" s="71" t="str">
        <f t="shared" si="27"/>
        <v>0.999999995980982-0.0000995817762032062j</v>
      </c>
      <c r="G104" s="71">
        <f t="shared" si="28"/>
        <v>8.1581968626249947E-9</v>
      </c>
      <c r="H104" s="71">
        <f t="shared" si="29"/>
        <v>-5.7056154969310127E-3</v>
      </c>
      <c r="I104" s="71"/>
      <c r="J104" s="71">
        <f t="shared" si="3"/>
        <v>42.477876106194692</v>
      </c>
      <c r="K104" s="71" t="str">
        <f t="shared" si="4"/>
        <v>1+0.00329067979463495j</v>
      </c>
      <c r="L104" s="71">
        <f t="shared" si="5"/>
        <v>0.99999863703436043</v>
      </c>
      <c r="M104" s="71" t="str">
        <f t="shared" si="6"/>
        <v>0.000506034048950487j</v>
      </c>
      <c r="N104" s="71" t="str">
        <f t="shared" si="30"/>
        <v>0.99999863703436+0.000506034048950487j</v>
      </c>
      <c r="O104" s="71" t="str">
        <f t="shared" si="31"/>
        <v>1.00000277209619+0.00278464813828914j</v>
      </c>
      <c r="P104" s="71" t="str">
        <f t="shared" si="32"/>
        <v>42.4779938589532+0.118285938617592j</v>
      </c>
      <c r="Q104" s="71"/>
      <c r="R104" s="71">
        <f t="shared" si="7"/>
        <v>46.725663716814154</v>
      </c>
      <c r="S104" s="71" t="str">
        <f t="shared" si="8"/>
        <v>1+4.48117992914428E-06j</v>
      </c>
      <c r="T104" s="71" t="str">
        <f t="shared" si="33"/>
        <v>0.99999863703436+0.000506034048950487j</v>
      </c>
      <c r="U104" s="71" t="str">
        <f t="shared" si="34"/>
        <v>1.00000110916369-0.000501554113896961j</v>
      </c>
      <c r="V104" s="71" t="str">
        <f t="shared" si="35"/>
        <v>46.7257155432237-0.0234354488617341j</v>
      </c>
      <c r="W104" s="71"/>
      <c r="X104" s="71" t="str">
        <f t="shared" si="9"/>
        <v>2.05327349019451+0.00551315820125084j</v>
      </c>
      <c r="Y104" s="71">
        <f t="shared" si="36"/>
        <v>6.2489673107915475</v>
      </c>
      <c r="Z104" s="71">
        <f t="shared" si="37"/>
        <v>-179.84615788441548</v>
      </c>
      <c r="AA104" s="71"/>
      <c r="AB104" s="71" t="str">
        <f t="shared" si="10"/>
        <v>7.52865488697811-0.00377602364244602j</v>
      </c>
      <c r="AC104" s="71">
        <f t="shared" si="38"/>
        <v>17.534348883849166</v>
      </c>
      <c r="AD104" s="71">
        <f t="shared" si="39"/>
        <v>179.97126310035986</v>
      </c>
      <c r="AE104" s="71"/>
      <c r="AF104" s="71" t="str">
        <f t="shared" si="40"/>
        <v>2.4657547208643-0.00568901526831304j</v>
      </c>
      <c r="AG104" s="71">
        <f t="shared" si="41"/>
        <v>7.8390205840789005</v>
      </c>
      <c r="AH104" s="71">
        <f t="shared" si="42"/>
        <v>179.86780680846962</v>
      </c>
      <c r="AI104" s="71"/>
      <c r="AJ104" s="71" t="str">
        <f t="shared" si="11"/>
        <v>99999.9780943897-46.8034245629289j</v>
      </c>
      <c r="AK104" s="71" t="str">
        <f t="shared" si="12"/>
        <v>31999.9999994508-0.132563260479433j</v>
      </c>
      <c r="AL104" s="71" t="str">
        <f t="shared" si="43"/>
        <v>10000-223155511.675908j</v>
      </c>
      <c r="AM104" s="71" t="str">
        <f t="shared" si="44"/>
        <v>963.139119175228-69255158.825737j</v>
      </c>
      <c r="AN104" s="71" t="str">
        <f t="shared" si="45"/>
        <v>10963.1391191752-69255158.825737j</v>
      </c>
      <c r="AO104" s="71" t="str">
        <f t="shared" si="46"/>
        <v>31999.9907043661-14.9184595894132j</v>
      </c>
      <c r="AP104" s="71" t="str">
        <f t="shared" si="47"/>
        <v>0.242424252358187+0.000085195911838019j</v>
      </c>
      <c r="AQ104" s="71" t="str">
        <f t="shared" si="13"/>
        <v>1+0.0015933084192513j</v>
      </c>
      <c r="AR104" s="71" t="str">
        <f t="shared" si="14"/>
        <v>1+0.0000031802563258509j</v>
      </c>
      <c r="AS104" s="71" t="str">
        <f t="shared" si="15"/>
        <v>4.98904698778063E-09j</v>
      </c>
      <c r="AT104" s="71" t="str">
        <f t="shared" si="48"/>
        <v>-1.58664482428567E-14+4.98904698778063E-09j</v>
      </c>
      <c r="AU104" s="149" t="str">
        <f t="shared" si="49"/>
        <v>318723.829782315-200439083.357253j</v>
      </c>
      <c r="AV104" s="71" t="str">
        <f t="shared" si="16"/>
        <v>9638.55419615224-0.446838707995017j</v>
      </c>
      <c r="AW104" s="71"/>
      <c r="AX104" s="71" t="str">
        <f t="shared" si="17"/>
        <v>0.602409637259515-0.0000279274192496886j</v>
      </c>
      <c r="AY104" s="71"/>
      <c r="AZ104" s="71" t="str">
        <f t="shared" si="50"/>
        <v>3.8345153130735-2004.38989905368j</v>
      </c>
      <c r="BA104" s="71" t="str">
        <f t="shared" si="51"/>
        <v>2.25397154176395-1207.46389910368j</v>
      </c>
      <c r="BB104" s="71">
        <f t="shared" si="52"/>
        <v>61.637498233859127</v>
      </c>
      <c r="BC104" s="71">
        <f t="shared" si="53"/>
        <v>90.106953844814228</v>
      </c>
      <c r="BD104" s="71" t="str">
        <f t="shared" si="18"/>
        <v>12.4099616325952-9090.5874958864j</v>
      </c>
      <c r="BE104" s="71">
        <f t="shared" si="54"/>
        <v>79.171847117708282</v>
      </c>
      <c r="BF104" s="71">
        <f t="shared" si="55"/>
        <v>90.078216945174091</v>
      </c>
      <c r="BG104" s="71"/>
      <c r="BH104" s="71" t="str">
        <f t="shared" si="19"/>
        <v>-1.31153958813939-2977.32263236663j</v>
      </c>
      <c r="BI104" s="71">
        <f t="shared" si="56"/>
        <v>69.476518817938029</v>
      </c>
      <c r="BJ104" s="71">
        <f t="shared" si="57"/>
        <v>89.97476065328388</v>
      </c>
      <c r="BK104" s="71"/>
      <c r="BL104" s="71">
        <f t="shared" si="58"/>
        <v>-68.476518817938029</v>
      </c>
      <c r="BM104" s="71">
        <f t="shared" si="59"/>
        <v>-89.97476065328388</v>
      </c>
      <c r="BN104" s="71"/>
      <c r="BO104" s="158"/>
      <c r="BP104" s="158" t="str">
        <f t="shared" si="20"/>
        <v>0.00001+4.68034348155069E-09j</v>
      </c>
      <c r="BQ104" s="158" t="str">
        <f t="shared" si="21"/>
        <v>7.9332039819451E-12+4.97907617011961E-09j</v>
      </c>
      <c r="BR104" s="158" t="str">
        <f t="shared" si="22"/>
        <v>-0.000357325758071508-0.000124521407753508j</v>
      </c>
      <c r="BS104" s="158" t="str">
        <f t="shared" si="23"/>
        <v>0.000041250007933204+9.6594196516703E-09j</v>
      </c>
      <c r="BT104" s="158" t="str">
        <f t="shared" si="60"/>
        <v>-1.47384875506547E-08-5.1399606171355E-09j</v>
      </c>
      <c r="BU104" s="158" t="str">
        <f t="shared" si="61"/>
        <v>-7.9332039819451E-12-4.97907617011961E-09j</v>
      </c>
      <c r="BV104" s="158" t="str">
        <f t="shared" si="62"/>
        <v>-1.47464207546366E-08-1.01190367872551E-08j</v>
      </c>
      <c r="BW104" s="158" t="str">
        <f t="shared" si="63"/>
        <v>0.999999999748811-0.0000158489326954709j</v>
      </c>
      <c r="BX104" s="158" t="str">
        <f t="shared" si="64"/>
        <v>-0.00001-4.68034348155069E-09j</v>
      </c>
      <c r="BY104" s="158" t="str">
        <f t="shared" si="65"/>
        <v>461.182182846106-316.157913656914j</v>
      </c>
      <c r="BZ104" s="71">
        <f t="shared" si="66"/>
        <v>54.950512544128017</v>
      </c>
      <c r="CA104" s="71">
        <f t="shared" si="67"/>
        <v>145.56788113910744</v>
      </c>
      <c r="CB104" s="158" t="str">
        <f t="shared" si="24"/>
        <v>3470.88767491485-2381.98525653583j</v>
      </c>
      <c r="CC104" s="71" t="str">
        <f t="shared" si="25"/>
        <v>1135.36351733329-782.191540617828j</v>
      </c>
      <c r="CD104" s="71">
        <f t="shared" si="68"/>
        <v>62.789533128206891</v>
      </c>
      <c r="CE104" s="71">
        <f t="shared" si="69"/>
        <v>145.43568794757698</v>
      </c>
      <c r="CF104" s="71"/>
      <c r="CG104" s="71">
        <f t="shared" si="70"/>
        <v>-61.789533128206891</v>
      </c>
      <c r="CH104" s="71">
        <f t="shared" si="71"/>
        <v>-145.43568794757698</v>
      </c>
      <c r="CI104" s="71"/>
      <c r="CJ104" s="158"/>
      <c r="CK104" s="158"/>
      <c r="CL104" s="158"/>
      <c r="CM104" s="71"/>
      <c r="CN104" s="158">
        <v>660.69344800759495</v>
      </c>
      <c r="CO104" s="158">
        <v>39.579980693639797</v>
      </c>
      <c r="CP104" s="158">
        <v>87.301208842791297</v>
      </c>
      <c r="CQ104" s="64"/>
      <c r="CR104" s="69"/>
      <c r="CS104" s="69"/>
      <c r="CT104" s="69"/>
      <c r="CU104" s="64"/>
      <c r="CV104" s="69"/>
      <c r="CW104" s="69"/>
      <c r="CX104" s="69"/>
      <c r="CY104" s="64"/>
      <c r="CZ104" s="69"/>
      <c r="DA104" s="69"/>
      <c r="DB104" s="69"/>
      <c r="DC104" s="64"/>
      <c r="DD104" s="69"/>
      <c r="DE104" s="69"/>
      <c r="DF104" s="69"/>
      <c r="DG104" s="64"/>
      <c r="DH104" s="69"/>
      <c r="DI104" s="69"/>
      <c r="DJ104" s="69"/>
      <c r="DK104" s="64"/>
      <c r="DL104" s="69"/>
      <c r="DM104" s="69"/>
      <c r="DN104" s="69"/>
      <c r="DO104" s="70"/>
    </row>
    <row r="105" spans="1:119">
      <c r="A105" s="71">
        <v>41</v>
      </c>
      <c r="B105" s="71">
        <f t="shared" si="0"/>
        <v>16.982436524617448</v>
      </c>
      <c r="C105" s="71" t="str">
        <f t="shared" si="26"/>
        <v>106.703795651586j</v>
      </c>
      <c r="D105" s="71">
        <f t="shared" si="1"/>
        <v>0.99999999538554962</v>
      </c>
      <c r="E105" s="71" t="str">
        <f t="shared" si="2"/>
        <v>-0.000106703795651586j</v>
      </c>
      <c r="F105" s="71" t="str">
        <f t="shared" si="27"/>
        <v>0.99999999538555-0.000106703795651586j</v>
      </c>
      <c r="G105" s="71">
        <f t="shared" si="28"/>
        <v>9.366861764124359E-9</v>
      </c>
      <c r="H105" s="71">
        <f t="shared" si="29"/>
        <v>-6.1136771538706901E-3</v>
      </c>
      <c r="I105" s="71"/>
      <c r="J105" s="71">
        <f t="shared" si="3"/>
        <v>42.477876106194692</v>
      </c>
      <c r="K105" s="71" t="str">
        <f t="shared" si="4"/>
        <v>1+0.00352602692730666j</v>
      </c>
      <c r="L105" s="71">
        <f t="shared" si="5"/>
        <v>0.99999843510606501</v>
      </c>
      <c r="M105" s="71" t="str">
        <f t="shared" si="6"/>
        <v>0.000542225252557997j</v>
      </c>
      <c r="N105" s="71" t="str">
        <f t="shared" si="30"/>
        <v>0.999998435106065+0.000542225252557997j</v>
      </c>
      <c r="O105" s="71" t="str">
        <f t="shared" si="31"/>
        <v>1.00000318279313+0.00298380461829561j</v>
      </c>
      <c r="P105" s="71" t="str">
        <f t="shared" si="32"/>
        <v>42.4780113044869+0.126745682901052j</v>
      </c>
      <c r="Q105" s="71"/>
      <c r="R105" s="71">
        <f t="shared" si="7"/>
        <v>46.725663716814154</v>
      </c>
      <c r="S105" s="71" t="str">
        <f t="shared" si="8"/>
        <v>1+4.80167080432137E-06j</v>
      </c>
      <c r="T105" s="71" t="str">
        <f t="shared" si="33"/>
        <v>0.999998435106065+0.000542225252557997j</v>
      </c>
      <c r="U105" s="71" t="str">
        <f t="shared" si="34"/>
        <v>1.00000127349046-0.000537425113285662j</v>
      </c>
      <c r="V105" s="71" t="str">
        <f t="shared" si="35"/>
        <v>46.7257232215011-0.0251115451163566j</v>
      </c>
      <c r="W105" s="71"/>
      <c r="X105" s="71" t="str">
        <f t="shared" si="9"/>
        <v>2.05327441659701+0.00590745613172306j</v>
      </c>
      <c r="Y105" s="71">
        <f t="shared" si="36"/>
        <v>6.2489758684393664</v>
      </c>
      <c r="Z105" s="71">
        <f t="shared" si="37"/>
        <v>-179.83515531710873</v>
      </c>
      <c r="AA105" s="71"/>
      <c r="AB105" s="71" t="str">
        <f t="shared" si="10"/>
        <v>7.52865612413628-0.00404608371775372j</v>
      </c>
      <c r="AC105" s="71">
        <f t="shared" si="38"/>
        <v>17.534350473029015</v>
      </c>
      <c r="AD105" s="71">
        <f t="shared" si="39"/>
        <v>179.96920785138241</v>
      </c>
      <c r="AE105" s="71"/>
      <c r="AF105" s="71" t="str">
        <f t="shared" si="40"/>
        <v>2.46575285602805-0.00609588527164044j</v>
      </c>
      <c r="AG105" s="71">
        <f t="shared" si="41"/>
        <v>7.8390174400521575</v>
      </c>
      <c r="AH105" s="71">
        <f t="shared" si="42"/>
        <v>179.85835247597996</v>
      </c>
      <c r="AI105" s="71"/>
      <c r="AJ105" s="71" t="str">
        <f t="shared" si="11"/>
        <v>99999.974848995-50.1507713428192j</v>
      </c>
      <c r="AK105" s="71" t="str">
        <f t="shared" si="12"/>
        <v>31999.9999993695-0.142044092768593j</v>
      </c>
      <c r="AL105" s="71" t="str">
        <f t="shared" si="43"/>
        <v>10000-208260841.018095j</v>
      </c>
      <c r="AM105" s="71" t="str">
        <f t="shared" si="44"/>
        <v>963.139119038942-64632674.8306135j</v>
      </c>
      <c r="AN105" s="71" t="str">
        <f t="shared" si="45"/>
        <v>10963.1391190389-64632674.8306135j</v>
      </c>
      <c r="AO105" s="71" t="str">
        <f t="shared" si="46"/>
        <v>31999.9893271849-15.9854165334438j</v>
      </c>
      <c r="AP105" s="71" t="str">
        <f t="shared" si="47"/>
        <v>0.242424253829938+0.0000912890640778771j</v>
      </c>
      <c r="AQ105" s="71" t="str">
        <f t="shared" si="13"/>
        <v>1+0.00170726073042538j</v>
      </c>
      <c r="AR105" s="71" t="str">
        <f t="shared" si="14"/>
        <v>1+3.40770604875325E-06j</v>
      </c>
      <c r="AS105" s="71" t="str">
        <f t="shared" si="15"/>
        <v>5.34586016214446E-09j</v>
      </c>
      <c r="AT105" s="71" t="str">
        <f t="shared" si="48"/>
        <v>-1.82171200103287E-14+5.34586016214446E-09j</v>
      </c>
      <c r="AU105" s="149" t="str">
        <f t="shared" si="49"/>
        <v>318723.829781838-187060636.731112j</v>
      </c>
      <c r="AV105" s="71" t="str">
        <f t="shared" si="16"/>
        <v>9638.55419308321-0.478796301791634j</v>
      </c>
      <c r="AW105" s="71"/>
      <c r="AX105" s="71" t="str">
        <f t="shared" si="17"/>
        <v>0.602409637067701-0.0000299247688619771j</v>
      </c>
      <c r="AY105" s="71"/>
      <c r="AZ105" s="71" t="str">
        <f t="shared" si="50"/>
        <v>3.83451533387373-1870.60536595614j</v>
      </c>
      <c r="BA105" s="71" t="str">
        <f t="shared" si="51"/>
        <v>2.2539715574012-1126.87081434952j</v>
      </c>
      <c r="BB105" s="71">
        <f t="shared" si="52"/>
        <v>61.037499993798477</v>
      </c>
      <c r="BC105" s="71">
        <f t="shared" si="53"/>
        <v>90.114603096922593</v>
      </c>
      <c r="BD105" s="71" t="str">
        <f t="shared" si="18"/>
        <v>12.4099631153061-8483.83197732057j</v>
      </c>
      <c r="BE105" s="71">
        <f t="shared" si="54"/>
        <v>78.571850466827499</v>
      </c>
      <c r="BF105" s="71">
        <f t="shared" si="55"/>
        <v>90.083810948305015</v>
      </c>
      <c r="BG105" s="71"/>
      <c r="BH105" s="71" t="str">
        <f t="shared" si="19"/>
        <v>-1.3115383951667-2778.598668809j</v>
      </c>
      <c r="BI105" s="71">
        <f t="shared" si="56"/>
        <v>68.876517433850623</v>
      </c>
      <c r="BJ105" s="71">
        <f t="shared" si="57"/>
        <v>89.972955572902563</v>
      </c>
      <c r="BK105" s="71"/>
      <c r="BL105" s="71">
        <f t="shared" si="58"/>
        <v>-67.876517433850623</v>
      </c>
      <c r="BM105" s="71">
        <f t="shared" si="59"/>
        <v>-89.972955572902563</v>
      </c>
      <c r="BN105" s="71"/>
      <c r="BO105" s="158"/>
      <c r="BP105" s="158" t="str">
        <f t="shared" si="20"/>
        <v>0.00001+5.01507839562454E-09j</v>
      </c>
      <c r="BQ105" s="158" t="str">
        <f t="shared" si="21"/>
        <v>9.10853345616482E-12+5.33517423193782E-09j</v>
      </c>
      <c r="BR105" s="158" t="str">
        <f t="shared" si="22"/>
        <v>-0.000357352855439342-0.000133427049675216j</v>
      </c>
      <c r="BS105" s="158" t="str">
        <f t="shared" si="23"/>
        <v>0.0000412500091085335+1.03502526275624E-08j</v>
      </c>
      <c r="BT105" s="158" t="str">
        <f t="shared" si="60"/>
        <v>-1.47394275381618E-08-5.50756570675839E-09j</v>
      </c>
      <c r="BU105" s="158" t="str">
        <f t="shared" si="61"/>
        <v>-9.10853345616482E-12-5.33517423193782E-09j</v>
      </c>
      <c r="BV105" s="158" t="str">
        <f t="shared" si="62"/>
        <v>-1.4748536071618E-08-1.08427399386962E-08j</v>
      </c>
      <c r="BW105" s="158" t="str">
        <f t="shared" si="63"/>
        <v>0.999999999711597-0.0000169824373499765j</v>
      </c>
      <c r="BX105" s="158" t="str">
        <f t="shared" si="64"/>
        <v>-0.00001-5.01507839562454E-09j</v>
      </c>
      <c r="BY105" s="158" t="str">
        <f t="shared" si="65"/>
        <v>440.300803327275-323.369168851535j</v>
      </c>
      <c r="BZ105" s="71">
        <f t="shared" si="66"/>
        <v>54.748459959507009</v>
      </c>
      <c r="CA105" s="71">
        <f t="shared" si="67"/>
        <v>143.7054034434226</v>
      </c>
      <c r="CB105" s="158" t="str">
        <f t="shared" si="24"/>
        <v>3313.5649607031-2436.31676734222j</v>
      </c>
      <c r="CC105" s="71" t="str">
        <f t="shared" si="25"/>
        <v>1083.70174196197-800.032474829182j</v>
      </c>
      <c r="CD105" s="71">
        <f t="shared" si="68"/>
        <v>62.587477399559162</v>
      </c>
      <c r="CE105" s="71">
        <f t="shared" si="69"/>
        <v>143.56375591940264</v>
      </c>
      <c r="CF105" s="71"/>
      <c r="CG105" s="71">
        <f t="shared" si="70"/>
        <v>-61.587477399559162</v>
      </c>
      <c r="CH105" s="71">
        <f t="shared" si="71"/>
        <v>-143.56375591940264</v>
      </c>
      <c r="CI105" s="71"/>
      <c r="CJ105" s="158"/>
      <c r="CK105" s="158"/>
      <c r="CL105" s="158"/>
      <c r="CM105" s="71"/>
      <c r="CN105" s="158">
        <v>691.83097091893603</v>
      </c>
      <c r="CO105" s="158">
        <v>39.171792600341</v>
      </c>
      <c r="CP105" s="158">
        <v>86.997941779546395</v>
      </c>
      <c r="CQ105" s="64"/>
      <c r="CR105" s="69"/>
      <c r="CS105" s="69"/>
      <c r="CT105" s="69"/>
      <c r="CU105" s="64"/>
      <c r="CV105" s="69"/>
      <c r="CW105" s="69"/>
      <c r="CX105" s="69"/>
      <c r="CY105" s="64"/>
      <c r="CZ105" s="69"/>
      <c r="DA105" s="69"/>
      <c r="DB105" s="69"/>
      <c r="DC105" s="64"/>
      <c r="DD105" s="69"/>
      <c r="DE105" s="69"/>
      <c r="DF105" s="69"/>
      <c r="DG105" s="64"/>
      <c r="DH105" s="69"/>
      <c r="DI105" s="69"/>
      <c r="DJ105" s="69"/>
      <c r="DK105" s="64"/>
      <c r="DL105" s="69"/>
      <c r="DM105" s="69"/>
      <c r="DN105" s="69"/>
      <c r="DO105" s="70"/>
    </row>
    <row r="106" spans="1:119">
      <c r="A106" s="71">
        <v>42</v>
      </c>
      <c r="B106" s="71">
        <f t="shared" si="0"/>
        <v>18.197008586099841</v>
      </c>
      <c r="C106" s="71" t="str">
        <f t="shared" si="26"/>
        <v>114.335176982803j</v>
      </c>
      <c r="D106" s="71">
        <f t="shared" si="1"/>
        <v>0.99999999470190204</v>
      </c>
      <c r="E106" s="71" t="str">
        <f t="shared" si="2"/>
        <v>-0.000114335176982803j</v>
      </c>
      <c r="F106" s="71" t="str">
        <f t="shared" si="27"/>
        <v>0.999999994701902-0.000114335176982803j</v>
      </c>
      <c r="G106" s="71">
        <f t="shared" si="28"/>
        <v>1.0754594561154875E-8</v>
      </c>
      <c r="H106" s="71">
        <f t="shared" si="29"/>
        <v>-6.5509230971576397E-3</v>
      </c>
      <c r="I106" s="71"/>
      <c r="J106" s="71">
        <f t="shared" si="3"/>
        <v>42.477876106194692</v>
      </c>
      <c r="K106" s="71" t="str">
        <f t="shared" si="4"/>
        <v>1+0.00377820592339672j</v>
      </c>
      <c r="L106" s="71">
        <f t="shared" si="5"/>
        <v>0.99999820326136124</v>
      </c>
      <c r="M106" s="71" t="str">
        <f t="shared" si="6"/>
        <v>0.000581004825903231j</v>
      </c>
      <c r="N106" s="71" t="str">
        <f t="shared" si="30"/>
        <v>0.999998203261361+0.000581004825903231j</v>
      </c>
      <c r="O106" s="71" t="str">
        <f t="shared" si="31"/>
        <v>1.00000365433658+0.00319720471884756j</v>
      </c>
      <c r="P106" s="71" t="str">
        <f t="shared" si="32"/>
        <v>42.4780313346512+0.135810465933348j</v>
      </c>
      <c r="Q106" s="71"/>
      <c r="R106" s="71">
        <f t="shared" si="7"/>
        <v>46.725663716814154</v>
      </c>
      <c r="S106" s="71" t="str">
        <f t="shared" si="8"/>
        <v>1+5.14508296422614E-06j</v>
      </c>
      <c r="T106" s="71" t="str">
        <f t="shared" si="33"/>
        <v>0.999998203261361+0.000581004825903231j</v>
      </c>
      <c r="U106" s="71" t="str">
        <f t="shared" si="34"/>
        <v>1.00000146216288-0.000575861627135532j</v>
      </c>
      <c r="V106" s="71" t="str">
        <f t="shared" si="35"/>
        <v>46.7257320373452-0.0269075167369523j</v>
      </c>
      <c r="W106" s="71"/>
      <c r="X106" s="71" t="str">
        <f t="shared" si="9"/>
        <v>2.05327548024998+0.0063299541342622j</v>
      </c>
      <c r="Y106" s="71">
        <f t="shared" si="36"/>
        <v>6.2489856939202246</v>
      </c>
      <c r="Z106" s="71">
        <f t="shared" si="37"/>
        <v>-179.82336588006342</v>
      </c>
      <c r="AA106" s="71"/>
      <c r="AB106" s="71" t="str">
        <f t="shared" si="10"/>
        <v>7.52865754458425-0.00433545864462379j</v>
      </c>
      <c r="AC106" s="71">
        <f t="shared" si="38"/>
        <v>17.534352297651878</v>
      </c>
      <c r="AD106" s="71">
        <f t="shared" si="39"/>
        <v>179.96700561107193</v>
      </c>
      <c r="AE106" s="71"/>
      <c r="AF106" s="71" t="str">
        <f t="shared" si="40"/>
        <v>2.46575071491287-0.00653185331803525j</v>
      </c>
      <c r="AG106" s="71">
        <f t="shared" si="41"/>
        <v>7.8390138302292192</v>
      </c>
      <c r="AH106" s="71">
        <f t="shared" si="42"/>
        <v>179.84822198373479</v>
      </c>
      <c r="AI106" s="71"/>
      <c r="AJ106" s="71" t="str">
        <f t="shared" si="11"/>
        <v>99999.9711227836-53.7375176640137j</v>
      </c>
      <c r="AK106" s="71" t="str">
        <f t="shared" si="12"/>
        <v>31999.9999992761-0.152202987596064j</v>
      </c>
      <c r="AL106" s="71" t="str">
        <f t="shared" si="43"/>
        <v>10000-194360325.567735j</v>
      </c>
      <c r="AM106" s="71" t="str">
        <f t="shared" si="44"/>
        <v>963.13911888247-60318721.7620932j</v>
      </c>
      <c r="AN106" s="71" t="str">
        <f t="shared" si="45"/>
        <v>10963.1391188825-60318721.7620932j</v>
      </c>
      <c r="AO106" s="71" t="str">
        <f t="shared" si="46"/>
        <v>31999.9877459695-17.128681284748j</v>
      </c>
      <c r="AP106" s="71" t="str">
        <f t="shared" si="47"/>
        <v>0.242424255519733+0.0000978179942902956j</v>
      </c>
      <c r="AQ106" s="71" t="str">
        <f t="shared" si="13"/>
        <v>1+0.00182936283172485j</v>
      </c>
      <c r="AR106" s="71" t="str">
        <f t="shared" si="14"/>
        <v>1+3.65142281781407E-06j</v>
      </c>
      <c r="AS106" s="71" t="str">
        <f t="shared" si="15"/>
        <v>5.72819236683843E-09j</v>
      </c>
      <c r="AT106" s="71" t="str">
        <f t="shared" si="48"/>
        <v>-2.09160523131022E-14+5.72819236683843E-09j</v>
      </c>
      <c r="AU106" s="149" t="str">
        <f t="shared" si="49"/>
        <v>318723.82978129-174575143.889306j</v>
      </c>
      <c r="AV106" s="71" t="str">
        <f t="shared" si="16"/>
        <v>9638.55418955948-0.513039480458548j</v>
      </c>
      <c r="AW106" s="71"/>
      <c r="AX106" s="71" t="str">
        <f t="shared" si="17"/>
        <v>0.602409636847468-0.0000320649675286593j</v>
      </c>
      <c r="AY106" s="71"/>
      <c r="AZ106" s="71" t="str">
        <f t="shared" si="50"/>
        <v>3.8345153577556-1745.75036592187j</v>
      </c>
      <c r="BA106" s="71" t="str">
        <f t="shared" si="51"/>
        <v>2.25397157535516-1051.65696691494j</v>
      </c>
      <c r="BB106" s="71">
        <f t="shared" si="52"/>
        <v>60.437502014478369</v>
      </c>
      <c r="BC106" s="71">
        <f t="shared" si="53"/>
        <v>90.122799415333972</v>
      </c>
      <c r="BD106" s="71" t="str">
        <f t="shared" si="18"/>
        <v>12.4099648176859-7917.5749302793j</v>
      </c>
      <c r="BE106" s="71">
        <f t="shared" si="54"/>
        <v>77.971854312130247</v>
      </c>
      <c r="BF106" s="71">
        <f t="shared" si="55"/>
        <v>90.089805026405898</v>
      </c>
      <c r="BG106" s="71"/>
      <c r="BH106" s="71" t="str">
        <f t="shared" si="19"/>
        <v>-1.31153702545294-2593.13864062533j</v>
      </c>
      <c r="BI106" s="71">
        <f t="shared" si="56"/>
        <v>68.276515844707603</v>
      </c>
      <c r="BJ106" s="71">
        <f t="shared" si="57"/>
        <v>89.971021399068775</v>
      </c>
      <c r="BK106" s="71"/>
      <c r="BL106" s="71">
        <f t="shared" si="58"/>
        <v>-67.276515844707603</v>
      </c>
      <c r="BM106" s="71">
        <f t="shared" si="59"/>
        <v>-89.971021399068775</v>
      </c>
      <c r="BN106" s="71"/>
      <c r="BO106" s="158"/>
      <c r="BP106" s="158" t="str">
        <f t="shared" si="20"/>
        <v>0.00001+5.37375331819174E-09j</v>
      </c>
      <c r="BQ106" s="158" t="str">
        <f t="shared" si="21"/>
        <v>1.04579911581687E-11+5.71673971767983E-09j</v>
      </c>
      <c r="BR106" s="158" t="str">
        <f t="shared" si="22"/>
        <v>-0.000357383967358989-0.000142969607099385j</v>
      </c>
      <c r="BS106" s="158" t="str">
        <f t="shared" si="23"/>
        <v>0.0000412500104579912+1.10904930358716E-08j</v>
      </c>
      <c r="BT106" s="158" t="str">
        <f t="shared" si="60"/>
        <v>-1.47405067876448E-08-5.90146135242565E-09j</v>
      </c>
      <c r="BU106" s="158" t="str">
        <f t="shared" si="61"/>
        <v>-1.04579911581687E-11-5.71673971767983E-09j</v>
      </c>
      <c r="BV106" s="158" t="str">
        <f t="shared" si="62"/>
        <v>-1.4750964778803E-08-1.16182010701055E-08j</v>
      </c>
      <c r="BW106" s="158" t="str">
        <f t="shared" si="63"/>
        <v>0.999999999668869-0.0000181970094697105j</v>
      </c>
      <c r="BX106" s="158" t="str">
        <f t="shared" si="64"/>
        <v>-0.00001-5.37375331819174E-09j</v>
      </c>
      <c r="BY106" s="158" t="str">
        <f t="shared" si="65"/>
        <v>418.550866932715-329.308382177815j</v>
      </c>
      <c r="BZ106" s="71">
        <f t="shared" si="66"/>
        <v>54.527503869039585</v>
      </c>
      <c r="CA106" s="71">
        <f t="shared" si="67"/>
        <v>141.80496046738372</v>
      </c>
      <c r="CB106" s="158" t="str">
        <f t="shared" si="24"/>
        <v>3149.698439253-2481.0646459521j</v>
      </c>
      <c r="CC106" s="71" t="str">
        <f t="shared" si="25"/>
        <v>1029.89110531796-814.726291650691j</v>
      </c>
      <c r="CD106" s="71">
        <f t="shared" si="68"/>
        <v>62.366517699268812</v>
      </c>
      <c r="CE106" s="71">
        <f t="shared" si="69"/>
        <v>141.65318245111848</v>
      </c>
      <c r="CF106" s="71"/>
      <c r="CG106" s="71">
        <f t="shared" si="70"/>
        <v>-61.366517699268812</v>
      </c>
      <c r="CH106" s="71">
        <f t="shared" si="71"/>
        <v>-141.65318245111848</v>
      </c>
      <c r="CI106" s="71"/>
      <c r="CJ106" s="158"/>
      <c r="CK106" s="158"/>
      <c r="CL106" s="158"/>
      <c r="CM106" s="71"/>
      <c r="CN106" s="158">
        <v>724.43596007499002</v>
      </c>
      <c r="CO106" s="158">
        <v>38.762758419976201</v>
      </c>
      <c r="CP106" s="158">
        <v>86.689675328471594</v>
      </c>
      <c r="CQ106" s="64"/>
      <c r="CR106" s="69"/>
      <c r="CS106" s="69"/>
      <c r="CT106" s="69"/>
      <c r="CU106" s="64"/>
      <c r="CV106" s="69"/>
      <c r="CW106" s="69"/>
      <c r="CX106" s="69"/>
      <c r="CY106" s="64"/>
      <c r="CZ106" s="69"/>
      <c r="DA106" s="69"/>
      <c r="DB106" s="69"/>
      <c r="DC106" s="64"/>
      <c r="DD106" s="69"/>
      <c r="DE106" s="69"/>
      <c r="DF106" s="69"/>
      <c r="DG106" s="64"/>
      <c r="DH106" s="69"/>
      <c r="DI106" s="69"/>
      <c r="DJ106" s="69"/>
      <c r="DK106" s="64"/>
      <c r="DL106" s="69"/>
      <c r="DM106" s="69"/>
      <c r="DN106" s="69"/>
      <c r="DO106" s="70"/>
    </row>
    <row r="107" spans="1:119">
      <c r="A107" s="71">
        <v>43</v>
      </c>
      <c r="B107" s="71">
        <f t="shared" si="0"/>
        <v>19.498445997580465</v>
      </c>
      <c r="C107" s="71" t="str">
        <f t="shared" si="26"/>
        <v>122.512349404832j</v>
      </c>
      <c r="D107" s="71">
        <f t="shared" si="1"/>
        <v>0.9999999939169697</v>
      </c>
      <c r="E107" s="71" t="str">
        <f t="shared" si="2"/>
        <v>-0.000122512349404832j</v>
      </c>
      <c r="F107" s="71" t="str">
        <f t="shared" si="27"/>
        <v>0.99999999391697-0.000122512349404832j</v>
      </c>
      <c r="G107" s="71">
        <f t="shared" si="28"/>
        <v>1.2347929688162714E-8</v>
      </c>
      <c r="H107" s="71">
        <f t="shared" si="29"/>
        <v>-7.0194405667095162E-3</v>
      </c>
      <c r="I107" s="71"/>
      <c r="J107" s="71">
        <f t="shared" si="3"/>
        <v>42.477876106194692</v>
      </c>
      <c r="K107" s="71" t="str">
        <f t="shared" si="4"/>
        <v>1+0.00404842058608267j</v>
      </c>
      <c r="L107" s="71">
        <f t="shared" si="5"/>
        <v>0.99999793706802509</v>
      </c>
      <c r="M107" s="71" t="str">
        <f t="shared" si="6"/>
        <v>0.000622557887391528j</v>
      </c>
      <c r="N107" s="71" t="str">
        <f t="shared" si="30"/>
        <v>0.999997937068025+0.000622557887391528j</v>
      </c>
      <c r="O107" s="71" t="str">
        <f t="shared" si="31"/>
        <v>1.00000419574125+0.00342586715393023j</v>
      </c>
      <c r="P107" s="71" t="str">
        <f t="shared" si="32"/>
        <v>42.4780543323717+0.14552356052093j</v>
      </c>
      <c r="Q107" s="71"/>
      <c r="R107" s="71">
        <f t="shared" si="7"/>
        <v>46.725663716814154</v>
      </c>
      <c r="S107" s="71" t="str">
        <f t="shared" si="8"/>
        <v>1+5.51305572321744E-06j</v>
      </c>
      <c r="T107" s="71" t="str">
        <f t="shared" si="33"/>
        <v>0.999997937068025+0.000622557887391528j</v>
      </c>
      <c r="U107" s="71" t="str">
        <f t="shared" si="34"/>
        <v>1.00000167878787-0.000617047149737235j</v>
      </c>
      <c r="V107" s="71" t="str">
        <f t="shared" si="35"/>
        <v>46.7257421592916-0.0288319376160407j</v>
      </c>
      <c r="W107" s="71"/>
      <c r="X107" s="71" t="str">
        <f t="shared" si="9"/>
        <v>2.05327670148775+0.00678266909481777j</v>
      </c>
      <c r="Y107" s="71">
        <f t="shared" si="36"/>
        <v>6.2489969750638323</v>
      </c>
      <c r="Z107" s="71">
        <f t="shared" si="37"/>
        <v>-179.81073330294262</v>
      </c>
      <c r="AA107" s="71"/>
      <c r="AB107" s="71" t="str">
        <f t="shared" si="10"/>
        <v>7.52865917547722-0.00464552988671208j</v>
      </c>
      <c r="AC107" s="71">
        <f t="shared" si="38"/>
        <v>17.53435439259961</v>
      </c>
      <c r="AD107" s="71">
        <f t="shared" si="39"/>
        <v>179.96464586639857</v>
      </c>
      <c r="AE107" s="71"/>
      <c r="AF107" s="71" t="str">
        <f t="shared" si="40"/>
        <v>2.46574825658813-0.00699900024516625j</v>
      </c>
      <c r="AG107" s="71">
        <f t="shared" si="41"/>
        <v>7.839009685601706</v>
      </c>
      <c r="AH107" s="71">
        <f t="shared" si="42"/>
        <v>179.83736697499342</v>
      </c>
      <c r="AI107" s="71"/>
      <c r="AJ107" s="71" t="str">
        <f t="shared" si="11"/>
        <v>99999.9668445208-57.5807851290795j</v>
      </c>
      <c r="AK107" s="71" t="str">
        <f t="shared" si="12"/>
        <v>31999.9999991688-0.163088439523476j</v>
      </c>
      <c r="AL107" s="71" t="str">
        <f t="shared" si="43"/>
        <v>10000-181387609.740392j</v>
      </c>
      <c r="AM107" s="71" t="str">
        <f t="shared" si="44"/>
        <v>963.139118702809-56292706.5077758j</v>
      </c>
      <c r="AN107" s="71" t="str">
        <f t="shared" si="45"/>
        <v>10963.1391187028-56292706.5077758j</v>
      </c>
      <c r="AO107" s="71" t="str">
        <f t="shared" si="46"/>
        <v>31999.9859304917-18.3537112758504j</v>
      </c>
      <c r="AP107" s="71" t="str">
        <f t="shared" si="47"/>
        <v>0.242424257459878+0.000104813869003358j</v>
      </c>
      <c r="AQ107" s="71" t="str">
        <f t="shared" si="13"/>
        <v>1+0.00196019759047731j</v>
      </c>
      <c r="AR107" s="71" t="str">
        <f t="shared" si="14"/>
        <v>1+3.91257004087288E-06j</v>
      </c>
      <c r="AS107" s="71" t="str">
        <f t="shared" si="15"/>
        <v>6.13786870518208E-09j</v>
      </c>
      <c r="AT107" s="71" t="str">
        <f t="shared" si="48"/>
        <v>-2.40148412107066E-14+6.13786870518208E-09j</v>
      </c>
      <c r="AU107" s="149" t="str">
        <f t="shared" si="49"/>
        <v>318723.829780659-162923004.007861j</v>
      </c>
      <c r="AV107" s="71" t="str">
        <f t="shared" si="16"/>
        <v>9638.55418551371-0.549731707429657j</v>
      </c>
      <c r="AW107" s="71"/>
      <c r="AX107" s="71" t="str">
        <f t="shared" si="17"/>
        <v>0.602409636594607-0.0000343582317143536j</v>
      </c>
      <c r="AY107" s="71"/>
      <c r="AZ107" s="71" t="str">
        <f t="shared" si="50"/>
        <v>3.83451538517562-1629.22889036927j</v>
      </c>
      <c r="BA107" s="71" t="str">
        <f t="shared" si="51"/>
        <v>2.25397159596905-981.463315523955j</v>
      </c>
      <c r="BB107" s="71">
        <f t="shared" si="52"/>
        <v>59.837504334528326</v>
      </c>
      <c r="BC107" s="71">
        <f t="shared" si="53"/>
        <v>90.131581925183994</v>
      </c>
      <c r="BD107" s="71" t="str">
        <f t="shared" si="18"/>
        <v>12.4099667722794-7389.11326670613j</v>
      </c>
      <c r="BE107" s="71">
        <f t="shared" si="54"/>
        <v>77.371858727127943</v>
      </c>
      <c r="BF107" s="71">
        <f t="shared" si="55"/>
        <v>90.09622779158255</v>
      </c>
      <c r="BG107" s="71"/>
      <c r="BH107" s="71" t="str">
        <f t="shared" si="19"/>
        <v>-1.31153545281399-2420.05723470615j</v>
      </c>
      <c r="BI107" s="71">
        <f t="shared" si="56"/>
        <v>67.676514020130028</v>
      </c>
      <c r="BJ107" s="71">
        <f t="shared" si="57"/>
        <v>89.968948900177438</v>
      </c>
      <c r="BK107" s="71"/>
      <c r="BL107" s="71">
        <f t="shared" si="58"/>
        <v>-66.676514020130028</v>
      </c>
      <c r="BM107" s="71">
        <f t="shared" si="59"/>
        <v>-89.968948900177438</v>
      </c>
      <c r="BN107" s="71"/>
      <c r="BO107" s="158"/>
      <c r="BP107" s="158" t="str">
        <f t="shared" si="20"/>
        <v>0.00001+5.7580804220271E-09j</v>
      </c>
      <c r="BQ107" s="158" t="str">
        <f t="shared" si="21"/>
        <v>1.20073744685227E-11+6.1255939334151E-09j</v>
      </c>
      <c r="BR107" s="158" t="str">
        <f t="shared" si="22"/>
        <v>-0.000357419688594041-0.000153194629518913j</v>
      </c>
      <c r="BS107" s="158" t="str">
        <f t="shared" si="23"/>
        <v>0.0000412500120073745+1.18836743554422E-08j</v>
      </c>
      <c r="BT107" s="158" t="str">
        <f t="shared" si="60"/>
        <v>-1.4741745931086E-08-6.32352776630792E-09j</v>
      </c>
      <c r="BU107" s="158" t="str">
        <f t="shared" si="61"/>
        <v>-1.20073744685227E-11-6.1255939334151E-09j</v>
      </c>
      <c r="BV107" s="158" t="str">
        <f t="shared" si="62"/>
        <v>-1.47537533055545E-08-1.2449121699723E-08j</v>
      </c>
      <c r="BW107" s="158" t="str">
        <f t="shared" si="63"/>
        <v>0.999999999619811-0.0000194984469434298j</v>
      </c>
      <c r="BX107" s="158" t="str">
        <f t="shared" si="64"/>
        <v>-0.00001-5.7580804220271E-09j</v>
      </c>
      <c r="BY107" s="158" t="str">
        <f t="shared" si="65"/>
        <v>396.096225237534-333.846372162004j</v>
      </c>
      <c r="BZ107" s="71">
        <f t="shared" si="66"/>
        <v>54.286945107870928</v>
      </c>
      <c r="CA107" s="71">
        <f t="shared" si="67"/>
        <v>139.87441742991678</v>
      </c>
      <c r="CB107" s="158" t="str">
        <f t="shared" si="24"/>
        <v>2980.522587207-2515.25562982961j</v>
      </c>
      <c r="CC107" s="71" t="str">
        <f t="shared" si="25"/>
        <v>974.336985979976-825.953387704279j</v>
      </c>
      <c r="CD107" s="71">
        <f t="shared" si="68"/>
        <v>62.125954793472616</v>
      </c>
      <c r="CE107" s="71">
        <f t="shared" si="69"/>
        <v>139.71178440491013</v>
      </c>
      <c r="CF107" s="71"/>
      <c r="CG107" s="71">
        <f t="shared" si="70"/>
        <v>-61.125954793472616</v>
      </c>
      <c r="CH107" s="71">
        <f t="shared" si="71"/>
        <v>-139.71178440491013</v>
      </c>
      <c r="CI107" s="71"/>
      <c r="CJ107" s="158"/>
      <c r="CK107" s="158"/>
      <c r="CL107" s="158"/>
      <c r="CM107" s="71"/>
      <c r="CN107" s="158">
        <v>758.57757502918298</v>
      </c>
      <c r="CO107" s="158">
        <v>38.352809653516303</v>
      </c>
      <c r="CP107" s="158">
        <v>86.375953486811497</v>
      </c>
      <c r="CQ107" s="64"/>
      <c r="CR107" s="69"/>
      <c r="CS107" s="69"/>
      <c r="CT107" s="69"/>
      <c r="CU107" s="64"/>
      <c r="CV107" s="69"/>
      <c r="CW107" s="69"/>
      <c r="CX107" s="69"/>
      <c r="CY107" s="64"/>
      <c r="CZ107" s="69"/>
      <c r="DA107" s="69"/>
      <c r="DB107" s="69"/>
      <c r="DC107" s="64"/>
      <c r="DD107" s="69"/>
      <c r="DE107" s="69"/>
      <c r="DF107" s="69"/>
      <c r="DG107" s="64"/>
      <c r="DH107" s="69"/>
      <c r="DI107" s="69"/>
      <c r="DJ107" s="69"/>
      <c r="DK107" s="64"/>
      <c r="DL107" s="69"/>
      <c r="DM107" s="69"/>
      <c r="DN107" s="69"/>
      <c r="DO107" s="70"/>
    </row>
    <row r="108" spans="1:119">
      <c r="A108" s="71">
        <v>44</v>
      </c>
      <c r="B108" s="71">
        <f t="shared" si="0"/>
        <v>20.892961308540393</v>
      </c>
      <c r="C108" s="71" t="str">
        <f t="shared" si="26"/>
        <v>131.274347517293j</v>
      </c>
      <c r="D108" s="71">
        <f t="shared" si="1"/>
        <v>0.99999999301574671</v>
      </c>
      <c r="E108" s="71" t="str">
        <f t="shared" si="2"/>
        <v>-0.000131274347517293j</v>
      </c>
      <c r="F108" s="71" t="str">
        <f t="shared" si="27"/>
        <v>0.999999993015747-0.000131274347517293j</v>
      </c>
      <c r="G108" s="71">
        <f t="shared" si="28"/>
        <v>1.4177320606378833E-8</v>
      </c>
      <c r="H108" s="71">
        <f t="shared" si="29"/>
        <v>-7.5214660804006949E-3</v>
      </c>
      <c r="I108" s="71"/>
      <c r="J108" s="71">
        <f t="shared" si="3"/>
        <v>42.477876106194692</v>
      </c>
      <c r="K108" s="71" t="str">
        <f t="shared" si="4"/>
        <v>1+0.00433796081370895j</v>
      </c>
      <c r="L108" s="71">
        <f t="shared" si="5"/>
        <v>0.99999763143718212</v>
      </c>
      <c r="M108" s="71" t="str">
        <f t="shared" si="6"/>
        <v>0.000667082794967964j</v>
      </c>
      <c r="N108" s="71" t="str">
        <f t="shared" si="30"/>
        <v>0.999997631437182+0.000667082794967964j</v>
      </c>
      <c r="O108" s="71" t="str">
        <f t="shared" si="31"/>
        <v>1.00000481735745+0.00367088349988288j</v>
      </c>
      <c r="P108" s="71" t="str">
        <f t="shared" si="32"/>
        <v>42.4780807373076+0.155931334508299j</v>
      </c>
      <c r="Q108" s="71"/>
      <c r="R108" s="71">
        <f t="shared" si="7"/>
        <v>46.725663716814154</v>
      </c>
      <c r="S108" s="71" t="str">
        <f t="shared" si="8"/>
        <v>1+5.90734563827819E-06j</v>
      </c>
      <c r="T108" s="71" t="str">
        <f t="shared" si="33"/>
        <v>0.999997631437182+0.000667082794967964j</v>
      </c>
      <c r="U108" s="71" t="str">
        <f t="shared" si="34"/>
        <v>1.00000192750671-0.000661178301178592j</v>
      </c>
      <c r="V108" s="71" t="str">
        <f t="shared" si="35"/>
        <v>46.7257537808445-0.0308939949577254j</v>
      </c>
      <c r="W108" s="71"/>
      <c r="X108" s="71" t="str">
        <f t="shared" si="9"/>
        <v>2.05327810365732+0.00726776215400028j</v>
      </c>
      <c r="Y108" s="71">
        <f t="shared" si="36"/>
        <v>6.2490099275262327</v>
      </c>
      <c r="Z108" s="71">
        <f t="shared" si="37"/>
        <v>-179.79719729238479</v>
      </c>
      <c r="AA108" s="71"/>
      <c r="AB108" s="71" t="str">
        <f t="shared" si="10"/>
        <v>7.52866104799346-0.00497777772716179j</v>
      </c>
      <c r="AC108" s="71">
        <f t="shared" si="38"/>
        <v>17.534356797921863</v>
      </c>
      <c r="AD108" s="71">
        <f t="shared" si="39"/>
        <v>179.96211735237611</v>
      </c>
      <c r="AE108" s="71"/>
      <c r="AF108" s="71" t="str">
        <f t="shared" si="40"/>
        <v>2.46574543405943-0.00749955565684949j</v>
      </c>
      <c r="AG108" s="71">
        <f t="shared" si="41"/>
        <v>7.8390049269373838</v>
      </c>
      <c r="AH108" s="71">
        <f t="shared" si="42"/>
        <v>179.82573563497419</v>
      </c>
      <c r="AI108" s="71"/>
      <c r="AJ108" s="71" t="str">
        <f t="shared" si="11"/>
        <v>99999.9619324184-61.6989198458321j</v>
      </c>
      <c r="AK108" s="71" t="str">
        <f t="shared" si="12"/>
        <v>31999.9999990457-0.174752411409809j</v>
      </c>
      <c r="AL108" s="71" t="str">
        <f t="shared" si="43"/>
        <v>10000-169280766.901507j</v>
      </c>
      <c r="AM108" s="71" t="str">
        <f t="shared" si="44"/>
        <v>963.139118496528-52535410.4569475j</v>
      </c>
      <c r="AN108" s="71" t="str">
        <f t="shared" si="45"/>
        <v>10963.1391184965-52535410.4569475j</v>
      </c>
      <c r="AO108" s="71" t="str">
        <f t="shared" si="46"/>
        <v>31999.9838460444-19.6663542398128j</v>
      </c>
      <c r="AP108" s="71" t="str">
        <f t="shared" si="47"/>
        <v>0.242424259687462+0.000112310083751342j</v>
      </c>
      <c r="AQ108" s="71" t="str">
        <f t="shared" si="13"/>
        <v>1+0.00210038956027669j</v>
      </c>
      <c r="AR108" s="71" t="str">
        <f t="shared" si="14"/>
        <v>1+0.0000041923943318896j</v>
      </c>
      <c r="AS108" s="71" t="str">
        <f t="shared" si="15"/>
        <v>6.57684481061638E-09j</v>
      </c>
      <c r="AT108" s="71" t="str">
        <f t="shared" si="48"/>
        <v>-2.75727269057456E-14+6.57684481061638E-09j</v>
      </c>
      <c r="AU108" s="149" t="str">
        <f t="shared" si="49"/>
        <v>318723.829779937-152048594.361521j</v>
      </c>
      <c r="AV108" s="71" t="str">
        <f t="shared" si="16"/>
        <v>9638.55418086853-0.589048136928227j</v>
      </c>
      <c r="AW108" s="71"/>
      <c r="AX108" s="71" t="str">
        <f t="shared" si="17"/>
        <v>0.602409636304283-0.0000368155085580142j</v>
      </c>
      <c r="AY108" s="71"/>
      <c r="AZ108" s="71" t="str">
        <f t="shared" si="50"/>
        <v>3.83451541665804-1520.48471167946j</v>
      </c>
      <c r="BA108" s="71" t="str">
        <f t="shared" si="51"/>
        <v>2.25397161963697-915.954783338681j</v>
      </c>
      <c r="BB108" s="71">
        <f t="shared" si="52"/>
        <v>59.237506998300645</v>
      </c>
      <c r="BC108" s="71">
        <f t="shared" si="53"/>
        <v>90.140992549657454</v>
      </c>
      <c r="BD108" s="71" t="str">
        <f t="shared" si="18"/>
        <v>12.409969016453-6895.92431881494j</v>
      </c>
      <c r="BE108" s="71">
        <f t="shared" si="54"/>
        <v>76.771863796222505</v>
      </c>
      <c r="BF108" s="71">
        <f t="shared" si="55"/>
        <v>90.103109902033552</v>
      </c>
      <c r="BG108" s="71"/>
      <c r="BH108" s="71" t="str">
        <f t="shared" si="19"/>
        <v>-1.31153364718655-2258.52822860786j</v>
      </c>
      <c r="BI108" s="71">
        <f t="shared" si="56"/>
        <v>67.076511925238023</v>
      </c>
      <c r="BJ108" s="71">
        <f t="shared" si="57"/>
        <v>89.966728184631648</v>
      </c>
      <c r="BK108" s="71"/>
      <c r="BL108" s="71">
        <f t="shared" si="58"/>
        <v>-66.076511925238023</v>
      </c>
      <c r="BM108" s="71">
        <f t="shared" si="59"/>
        <v>-89.966728184631648</v>
      </c>
      <c r="BN108" s="71"/>
      <c r="BO108" s="158"/>
      <c r="BP108" s="158" t="str">
        <f t="shared" si="20"/>
        <v>0.00001+6.16989433331277E-09j</v>
      </c>
      <c r="BQ108" s="158" t="str">
        <f t="shared" si="21"/>
        <v>1.37863026327196E-11+6.56368841925852E-09j</v>
      </c>
      <c r="BR108" s="158" t="str">
        <f t="shared" si="22"/>
        <v>-0.000357460702022308-0.000164150923574076j</v>
      </c>
      <c r="BS108" s="158" t="str">
        <f t="shared" si="23"/>
        <v>0.0000412500137863026+1.27335827525713E-08j</v>
      </c>
      <c r="BT108" s="158" t="str">
        <f t="shared" si="60"/>
        <v>-1.47431686571124E-08-6.77577961589493E-09j</v>
      </c>
      <c r="BU108" s="158" t="str">
        <f t="shared" si="61"/>
        <v>-1.37863026327196E-11-6.56368841925852E-09j</v>
      </c>
      <c r="BV108" s="158" t="str">
        <f t="shared" si="62"/>
        <v>-1.47569549597451E-08-1.33394680351535E-08j</v>
      </c>
      <c r="BW108" s="158" t="str">
        <f t="shared" si="63"/>
        <v>0.999999999563484-0.0000208929623208595j</v>
      </c>
      <c r="BX108" s="158" t="str">
        <f t="shared" si="64"/>
        <v>-0.00001-6.16989433331277E-09j</v>
      </c>
      <c r="BY108" s="158" t="str">
        <f t="shared" si="65"/>
        <v>373.125251365378-336.880570046514j</v>
      </c>
      <c r="BZ108" s="71">
        <f t="shared" si="66"/>
        <v>54.026240976271751</v>
      </c>
      <c r="CA108" s="71">
        <f t="shared" si="67"/>
        <v>137.92232279024299</v>
      </c>
      <c r="CB108" s="158" t="str">
        <f t="shared" si="24"/>
        <v>2807.456629379-2538.11696010071j</v>
      </c>
      <c r="CC108" s="71" t="str">
        <f t="shared" si="25"/>
        <v>917.505430301685-833.460001005122j</v>
      </c>
      <c r="CD108" s="71">
        <f t="shared" si="68"/>
        <v>61.86524590320915</v>
      </c>
      <c r="CE108" s="71">
        <f t="shared" si="69"/>
        <v>137.74805842521721</v>
      </c>
      <c r="CF108" s="71"/>
      <c r="CG108" s="71">
        <f t="shared" si="70"/>
        <v>-60.86524590320915</v>
      </c>
      <c r="CH108" s="71">
        <f t="shared" si="71"/>
        <v>-137.74805842521721</v>
      </c>
      <c r="CI108" s="71"/>
      <c r="CJ108" s="158"/>
      <c r="CK108" s="158"/>
      <c r="CL108" s="158"/>
      <c r="CM108" s="71"/>
      <c r="CN108" s="158">
        <v>794.32823472428095</v>
      </c>
      <c r="CO108" s="158">
        <v>37.941871624173402</v>
      </c>
      <c r="CP108" s="158">
        <v>86.056335592059497</v>
      </c>
      <c r="CQ108" s="64"/>
      <c r="CR108" s="69"/>
      <c r="CS108" s="69"/>
      <c r="CT108" s="69"/>
      <c r="CU108" s="64"/>
      <c r="CV108" s="69"/>
      <c r="CW108" s="69"/>
      <c r="CX108" s="69"/>
      <c r="CY108" s="64"/>
      <c r="CZ108" s="69"/>
      <c r="DA108" s="69"/>
      <c r="DB108" s="69"/>
      <c r="DC108" s="64"/>
      <c r="DD108" s="69"/>
      <c r="DE108" s="69"/>
      <c r="DF108" s="69"/>
      <c r="DG108" s="64"/>
      <c r="DH108" s="69"/>
      <c r="DI108" s="69"/>
      <c r="DJ108" s="69"/>
      <c r="DK108" s="64"/>
      <c r="DL108" s="69"/>
      <c r="DM108" s="69"/>
      <c r="DN108" s="69"/>
      <c r="DO108" s="70"/>
    </row>
    <row r="109" spans="1:119">
      <c r="A109" s="71">
        <v>45</v>
      </c>
      <c r="B109" s="71">
        <f t="shared" si="0"/>
        <v>22.387211385683397</v>
      </c>
      <c r="C109" s="71" t="str">
        <f t="shared" si="26"/>
        <v>140.662997647249j</v>
      </c>
      <c r="D109" s="71">
        <f t="shared" si="1"/>
        <v>0.99999999198100431</v>
      </c>
      <c r="E109" s="71" t="str">
        <f t="shared" si="2"/>
        <v>-0.000140662997647249j</v>
      </c>
      <c r="F109" s="71" t="str">
        <f t="shared" si="27"/>
        <v>0.999999991981004-0.000140662997647249j</v>
      </c>
      <c r="G109" s="71">
        <f t="shared" si="28"/>
        <v>1.6277733829525841E-8</v>
      </c>
      <c r="H109" s="71">
        <f t="shared" si="29"/>
        <v>-8.0593961103196457E-3</v>
      </c>
      <c r="I109" s="71"/>
      <c r="J109" s="71">
        <f t="shared" si="3"/>
        <v>42.477876106194692</v>
      </c>
      <c r="K109" s="71" t="str">
        <f t="shared" si="4"/>
        <v>1+0.00464820875725334j</v>
      </c>
      <c r="L109" s="71">
        <f t="shared" si="5"/>
        <v>0.99999728052602288</v>
      </c>
      <c r="M109" s="71" t="str">
        <f t="shared" si="6"/>
        <v>0.000714792093000029j</v>
      </c>
      <c r="N109" s="71" t="str">
        <f t="shared" si="30"/>
        <v>0.999997280526023+0.000714792093000029j</v>
      </c>
      <c r="O109" s="71" t="str">
        <f t="shared" si="31"/>
        <v>1.00000553106897+0.00393342340753154j</v>
      </c>
      <c r="P109" s="71" t="str">
        <f t="shared" si="32"/>
        <v>42.4781110542571+0.167083472178331j</v>
      </c>
      <c r="Q109" s="71"/>
      <c r="R109" s="71">
        <f t="shared" si="7"/>
        <v>46.725663716814154</v>
      </c>
      <c r="S109" s="71" t="str">
        <f t="shared" si="8"/>
        <v>1+6.32983489412621E-06j</v>
      </c>
      <c r="T109" s="71" t="str">
        <f t="shared" si="33"/>
        <v>0.999997280526023+0.000714792093000029j</v>
      </c>
      <c r="U109" s="71" t="str">
        <f t="shared" si="34"/>
        <v>1.00000221307427-0.000708465766648106j</v>
      </c>
      <c r="V109" s="71" t="str">
        <f t="shared" si="35"/>
        <v>46.7257671241783-0.0331035331672743j</v>
      </c>
      <c r="W109" s="71"/>
      <c r="X109" s="71" t="str">
        <f t="shared" si="9"/>
        <v>2.05327971356473+0.00778754902600338j</v>
      </c>
      <c r="Y109" s="71">
        <f t="shared" si="36"/>
        <v>6.2490247989119565</v>
      </c>
      <c r="Z109" s="71">
        <f t="shared" si="37"/>
        <v>-179.78269324460013</v>
      </c>
      <c r="AA109" s="71"/>
      <c r="AB109" s="71" t="str">
        <f t="shared" si="10"/>
        <v>7.52866319793068-0.0053337883402876j</v>
      </c>
      <c r="AC109" s="71">
        <f t="shared" si="38"/>
        <v>17.53435955960207</v>
      </c>
      <c r="AD109" s="71">
        <f t="shared" si="39"/>
        <v>179.95940799826602</v>
      </c>
      <c r="AE109" s="71"/>
      <c r="AF109" s="71" t="str">
        <f t="shared" si="40"/>
        <v>2.46574219337054-0.00803590855028475j</v>
      </c>
      <c r="AG109" s="71">
        <f t="shared" si="41"/>
        <v>7.838999463266255</v>
      </c>
      <c r="AH109" s="71">
        <f t="shared" si="42"/>
        <v>179.81327244362981</v>
      </c>
      <c r="AI109" s="71"/>
      <c r="AJ109" s="71" t="str">
        <f t="shared" si="11"/>
        <v>99999.9562925708-66.1115799985223j</v>
      </c>
      <c r="AK109" s="71" t="str">
        <f t="shared" si="12"/>
        <v>31999.9999989043-0.187250582461606j</v>
      </c>
      <c r="AL109" s="71" t="str">
        <f t="shared" si="43"/>
        <v>10000-157982003.753045j</v>
      </c>
      <c r="AM109" s="71" t="str">
        <f t="shared" si="44"/>
        <v>963.139118259695-49028897.758507j</v>
      </c>
      <c r="AN109" s="71" t="str">
        <f t="shared" si="45"/>
        <v>10963.1391182597-49028897.758507j</v>
      </c>
      <c r="AO109" s="71" t="str">
        <f t="shared" si="46"/>
        <v>31999.9814527793-21.0728761216681j</v>
      </c>
      <c r="AP109" s="71" t="str">
        <f t="shared" si="47"/>
        <v>0.242424262245071+0.000120342422491168j</v>
      </c>
      <c r="AQ109" s="71" t="str">
        <f t="shared" si="13"/>
        <v>1+0.00225060796235598j</v>
      </c>
      <c r="AR109" s="71" t="str">
        <f t="shared" si="14"/>
        <v>1+4.49223146178839E-06j</v>
      </c>
      <c r="AS109" s="71" t="str">
        <f t="shared" si="15"/>
        <v>7.04721618212718E-09j</v>
      </c>
      <c r="AT109" s="71" t="str">
        <f t="shared" si="48"/>
        <v>-3.1657726251376E-14+7.04721618212718E-09j</v>
      </c>
      <c r="AU109" s="149" t="str">
        <f t="shared" si="49"/>
        <v>318723.829779106-141900004.802779j</v>
      </c>
      <c r="AV109" s="71" t="str">
        <f t="shared" si="16"/>
        <v>9638.55417553516-0.631176450083582j</v>
      </c>
      <c r="AW109" s="71"/>
      <c r="AX109" s="71" t="str">
        <f t="shared" si="17"/>
        <v>0.602409635970948-0.0000394485281302239j</v>
      </c>
      <c r="AY109" s="71"/>
      <c r="AZ109" s="71" t="str">
        <f t="shared" si="50"/>
        <v>3.83451545280467-1418.99872798486j</v>
      </c>
      <c r="BA109" s="71" t="str">
        <f t="shared" si="51"/>
        <v>2.25397164681137-854.818658434588j</v>
      </c>
      <c r="BB109" s="71">
        <f t="shared" si="52"/>
        <v>58.637510056718874</v>
      </c>
      <c r="BC109" s="71">
        <f t="shared" si="53"/>
        <v>90.151076210067387</v>
      </c>
      <c r="BD109" s="71" t="str">
        <f t="shared" si="18"/>
        <v>12.4099715931093-6435.65379686865j</v>
      </c>
      <c r="BE109" s="71">
        <f t="shared" si="54"/>
        <v>76.171869616320947</v>
      </c>
      <c r="BF109" s="71">
        <f t="shared" si="55"/>
        <v>90.110484208333418</v>
      </c>
      <c r="BG109" s="71"/>
      <c r="BH109" s="71" t="str">
        <f t="shared" si="19"/>
        <v>-1.31153157405376-2107.78054649259j</v>
      </c>
      <c r="BI109" s="71">
        <f t="shared" si="56"/>
        <v>66.476509519985129</v>
      </c>
      <c r="BJ109" s="71">
        <f t="shared" si="57"/>
        <v>89.964348653697201</v>
      </c>
      <c r="BK109" s="71"/>
      <c r="BL109" s="71">
        <f t="shared" si="58"/>
        <v>-65.476509519985129</v>
      </c>
      <c r="BM109" s="71">
        <f t="shared" si="59"/>
        <v>-89.964348653697201</v>
      </c>
      <c r="BN109" s="71"/>
      <c r="BO109" s="158"/>
      <c r="BP109" s="158" t="str">
        <f t="shared" si="20"/>
        <v>0.00001+6.6111608894207E-09j</v>
      </c>
      <c r="BQ109" s="158" t="str">
        <f t="shared" si="21"/>
        <v>1.58287829491636E-11+7.03311425797751E-09j</v>
      </c>
      <c r="BR109" s="158" t="str">
        <f t="shared" si="22"/>
        <v>-0.000357507791689565-0.000175890785881541j</v>
      </c>
      <c r="BS109" s="158" t="str">
        <f t="shared" si="23"/>
        <v>0.000041250015828783+1.36442751473982E-08j</v>
      </c>
      <c r="BT109" s="158" t="str">
        <f t="shared" si="60"/>
        <v>-1.47448021638294E-08-7.2603756364278E-09j</v>
      </c>
      <c r="BU109" s="158" t="str">
        <f t="shared" si="61"/>
        <v>-1.58287829491636E-11-7.03311425797751E-09j</v>
      </c>
      <c r="BV109" s="158" t="str">
        <f t="shared" si="62"/>
        <v>-1.47606309467786E-08-1.42934898944053E-08j</v>
      </c>
      <c r="BW109" s="158" t="str">
        <f t="shared" si="63"/>
        <v>0.999999999498813-0.0000223872124689549j</v>
      </c>
      <c r="BX109" s="158" t="str">
        <f t="shared" si="64"/>
        <v>-0.00001-6.6111608894207E-09j</v>
      </c>
      <c r="BY109" s="158" t="str">
        <f t="shared" si="65"/>
        <v>349.845043536294-338.340503440492j</v>
      </c>
      <c r="BZ109" s="71">
        <f t="shared" si="66"/>
        <v>53.745024524594356</v>
      </c>
      <c r="CA109" s="71">
        <f t="shared" si="67"/>
        <v>135.95773618280606</v>
      </c>
      <c r="CB109" s="158" t="str">
        <f t="shared" si="24"/>
        <v>2632.06086761786-2549.11769603589j</v>
      </c>
      <c r="CC109" s="71" t="str">
        <f t="shared" si="25"/>
        <v>859.908811644491-837.071777836079j</v>
      </c>
      <c r="CD109" s="71">
        <f t="shared" si="68"/>
        <v>61.584023987860625</v>
      </c>
      <c r="CE109" s="71">
        <f t="shared" si="69"/>
        <v>135.77100862643599</v>
      </c>
      <c r="CF109" s="71"/>
      <c r="CG109" s="71">
        <f t="shared" si="70"/>
        <v>-60.584023987860625</v>
      </c>
      <c r="CH109" s="71">
        <f t="shared" si="71"/>
        <v>-135.77100862643599</v>
      </c>
      <c r="CI109" s="71"/>
      <c r="CJ109" s="158"/>
      <c r="CK109" s="158"/>
      <c r="CL109" s="158"/>
      <c r="CM109" s="71"/>
      <c r="CN109" s="158">
        <v>831.76377110267094</v>
      </c>
      <c r="CO109" s="158">
        <v>37.5298631399614</v>
      </c>
      <c r="CP109" s="158">
        <v>85.730398841502804</v>
      </c>
      <c r="CQ109" s="64"/>
      <c r="CR109" s="69"/>
      <c r="CS109" s="69"/>
      <c r="CT109" s="69"/>
      <c r="CU109" s="64"/>
      <c r="CV109" s="69"/>
      <c r="CW109" s="69"/>
      <c r="CX109" s="69"/>
      <c r="CY109" s="64"/>
      <c r="CZ109" s="69"/>
      <c r="DA109" s="69"/>
      <c r="DB109" s="69"/>
      <c r="DC109" s="64"/>
      <c r="DD109" s="69"/>
      <c r="DE109" s="69"/>
      <c r="DF109" s="69"/>
      <c r="DG109" s="64"/>
      <c r="DH109" s="69"/>
      <c r="DI109" s="69"/>
      <c r="DJ109" s="69"/>
      <c r="DK109" s="64"/>
      <c r="DL109" s="69"/>
      <c r="DM109" s="69"/>
      <c r="DN109" s="69"/>
      <c r="DO109" s="70"/>
    </row>
    <row r="110" spans="1:119">
      <c r="A110" s="71">
        <v>46</v>
      </c>
      <c r="B110" s="71">
        <f t="shared" si="0"/>
        <v>23.988329190194907</v>
      </c>
      <c r="C110" s="71" t="str">
        <f t="shared" si="26"/>
        <v>150.72311751162j</v>
      </c>
      <c r="D110" s="71">
        <f t="shared" si="1"/>
        <v>0.99999999079296098</v>
      </c>
      <c r="E110" s="71" t="str">
        <f t="shared" si="2"/>
        <v>-0.00015072311751162j</v>
      </c>
      <c r="F110" s="71" t="str">
        <f t="shared" si="27"/>
        <v>0.999999990792961-0.00015072311751162j</v>
      </c>
      <c r="G110" s="71">
        <f t="shared" si="28"/>
        <v>1.8689343239577386E-8</v>
      </c>
      <c r="H110" s="71">
        <f t="shared" si="29"/>
        <v>-8.6357985225858462E-3</v>
      </c>
      <c r="I110" s="71"/>
      <c r="J110" s="71">
        <f t="shared" si="3"/>
        <v>42.477876106194692</v>
      </c>
      <c r="K110" s="71" t="str">
        <f t="shared" si="4"/>
        <v>1+0.00498064541817148j</v>
      </c>
      <c r="L110" s="71">
        <f t="shared" si="5"/>
        <v>0.99999687762610456</v>
      </c>
      <c r="M110" s="71" t="str">
        <f t="shared" si="6"/>
        <v>0.000765913526880729j</v>
      </c>
      <c r="N110" s="71" t="str">
        <f t="shared" si="30"/>
        <v>0.999996877626105+0.000765913526880729j</v>
      </c>
      <c r="O110" s="71" t="str">
        <f t="shared" si="31"/>
        <v>1.00000635052025+0.00421474018733613j</v>
      </c>
      <c r="P110" s="71" t="str">
        <f t="shared" si="32"/>
        <v>42.4781458628071+0.179033211497464j</v>
      </c>
      <c r="Q110" s="71"/>
      <c r="R110" s="71">
        <f t="shared" si="7"/>
        <v>46.725663716814154</v>
      </c>
      <c r="S110" s="71" t="str">
        <f t="shared" si="8"/>
        <v>1+0.0000067825402880229j</v>
      </c>
      <c r="T110" s="71" t="str">
        <f t="shared" si="33"/>
        <v>0.999996877626105+0.000765913526880729j</v>
      </c>
      <c r="U110" s="71" t="str">
        <f t="shared" si="34"/>
        <v>1.00000254094983-0.000759135303044806j</v>
      </c>
      <c r="V110" s="71" t="str">
        <f t="shared" si="35"/>
        <v>46.7257824443814-0.0354711008856334j</v>
      </c>
      <c r="W110" s="71"/>
      <c r="X110" s="71" t="str">
        <f t="shared" si="9"/>
        <v>2.05328156198751+0.00834451105597344j</v>
      </c>
      <c r="Y110" s="71">
        <f t="shared" si="36"/>
        <v>6.2490418735065774</v>
      </c>
      <c r="Z110" s="71">
        <f t="shared" si="37"/>
        <v>-179.76715193748558</v>
      </c>
      <c r="AA110" s="71"/>
      <c r="AB110" s="71" t="str">
        <f t="shared" si="10"/>
        <v>7.52866566638988-0.0057152613699855j</v>
      </c>
      <c r="AC110" s="71">
        <f t="shared" si="38"/>
        <v>17.534362730435937</v>
      </c>
      <c r="AD110" s="71">
        <f t="shared" si="39"/>
        <v>179.95650486993028</v>
      </c>
      <c r="AE110" s="71"/>
      <c r="AF110" s="71" t="str">
        <f t="shared" si="40"/>
        <v>2.46573847257187-0.00861061870048658j</v>
      </c>
      <c r="AG110" s="71">
        <f t="shared" si="41"/>
        <v>7.8389931901408003</v>
      </c>
      <c r="AH110" s="71">
        <f t="shared" si="42"/>
        <v>179.7999179107625</v>
      </c>
      <c r="AI110" s="71"/>
      <c r="AJ110" s="71" t="str">
        <f t="shared" si="11"/>
        <v>99999.9498171601-70.8398296810053j</v>
      </c>
      <c r="AK110" s="71" t="str">
        <f t="shared" si="12"/>
        <v>31999.999998742-0.20064261402358j</v>
      </c>
      <c r="AL110" s="71" t="str">
        <f t="shared" si="43"/>
        <v>10000-147437384.451055j</v>
      </c>
      <c r="AM110" s="71" t="str">
        <f t="shared" si="44"/>
        <v>963.139117987769-45756429.7022758j</v>
      </c>
      <c r="AN110" s="71" t="str">
        <f t="shared" si="45"/>
        <v>10963.1391179878-45756429.7022758j</v>
      </c>
      <c r="AO110" s="71" t="str">
        <f t="shared" si="46"/>
        <v>31999.9787049439-22.5799909854643j</v>
      </c>
      <c r="AP110" s="71" t="str">
        <f t="shared" si="47"/>
        <v>0.242424265181598+0.0001289492284201j</v>
      </c>
      <c r="AQ110" s="71" t="str">
        <f t="shared" si="13"/>
        <v>1+0.00241156988018592j</v>
      </c>
      <c r="AR110" s="71" t="str">
        <f t="shared" si="14"/>
        <v>1+4.81351273490204E-06j</v>
      </c>
      <c r="AS110" s="71" t="str">
        <f t="shared" si="15"/>
        <v>7.55122818733216E-09j</v>
      </c>
      <c r="AT110" s="71" t="str">
        <f t="shared" si="48"/>
        <v>-3.63479330438746E-14+7.55122818733216E-09j</v>
      </c>
      <c r="AU110" s="149" t="str">
        <f t="shared" si="49"/>
        <v>318723.829778154-132428789.963272j</v>
      </c>
      <c r="AV110" s="71" t="str">
        <f t="shared" si="16"/>
        <v>9638.55416941163-0.676317750846227j</v>
      </c>
      <c r="AW110" s="71"/>
      <c r="AX110" s="71" t="str">
        <f t="shared" si="17"/>
        <v>0.602409635588227-0.0000422698594278892j</v>
      </c>
      <c r="AY110" s="71"/>
      <c r="AZ110" s="71" t="str">
        <f t="shared" si="50"/>
        <v>3.83451549430659-1324.28648518125j</v>
      </c>
      <c r="BA110" s="71" t="str">
        <f t="shared" si="51"/>
        <v>2.25397167801178-797.763101036882j</v>
      </c>
      <c r="BB110" s="71">
        <f t="shared" si="52"/>
        <v>58.037513568250503</v>
      </c>
      <c r="BC110" s="71">
        <f t="shared" si="53"/>
        <v>90.161881040235798</v>
      </c>
      <c r="BD110" s="71" t="str">
        <f t="shared" si="18"/>
        <v>12.4099745515065-6006.10455072635j</v>
      </c>
      <c r="BE110" s="71">
        <f t="shared" si="54"/>
        <v>75.571876298686433</v>
      </c>
      <c r="BF110" s="71">
        <f t="shared" si="55"/>
        <v>90.118385910166083</v>
      </c>
      <c r="BG110" s="71"/>
      <c r="BH110" s="71" t="str">
        <f t="shared" si="19"/>
        <v>-1.31152919378533-1967.09457831556j</v>
      </c>
      <c r="BI110" s="71">
        <f t="shared" si="56"/>
        <v>65.876506758391301</v>
      </c>
      <c r="BJ110" s="71">
        <f t="shared" si="57"/>
        <v>89.961798950998286</v>
      </c>
      <c r="BK110" s="71"/>
      <c r="BL110" s="71">
        <f t="shared" si="58"/>
        <v>-64.876506758391301</v>
      </c>
      <c r="BM110" s="71">
        <f t="shared" si="59"/>
        <v>-89.961798950998286</v>
      </c>
      <c r="BN110" s="71"/>
      <c r="BO110" s="158"/>
      <c r="BP110" s="158" t="str">
        <f t="shared" si="20"/>
        <v>0.00001+7.08398652304614E-09j</v>
      </c>
      <c r="BQ110" s="158" t="str">
        <f t="shared" si="21"/>
        <v>1.8173860828773E-11+7.53611204804562E-09j</v>
      </c>
      <c r="BR110" s="158" t="str">
        <f t="shared" si="22"/>
        <v>-0.000357561857797052-0.000188470252487555j</v>
      </c>
      <c r="BS110" s="158" t="str">
        <f t="shared" si="23"/>
        <v>0.0000412500181738608+1.46200985710918E-08j</v>
      </c>
      <c r="BT110" s="158" t="str">
        <f t="shared" si="60"/>
        <v>-1.47466776787387E-08-7.77962892995003E-09j</v>
      </c>
      <c r="BU110" s="158" t="str">
        <f t="shared" si="61"/>
        <v>-1.8173860828773E-11-7.53611204804562E-09j</v>
      </c>
      <c r="BV110" s="158" t="str">
        <f t="shared" si="62"/>
        <v>-1.47648515395675E-08-1.53157409779956E-08j</v>
      </c>
      <c r="BW110" s="158" t="str">
        <f t="shared" si="63"/>
        <v>0.99999999942456-0.0000239883303491602j</v>
      </c>
      <c r="BX110" s="158" t="str">
        <f t="shared" si="64"/>
        <v>-0.00001-7.08398652304614E-09j</v>
      </c>
      <c r="BY110" s="158" t="str">
        <f t="shared" si="65"/>
        <v>326.474221412346-338.1917179829j</v>
      </c>
      <c r="BZ110" s="71">
        <f t="shared" si="66"/>
        <v>53.443118045489982</v>
      </c>
      <c r="CA110" s="71">
        <f t="shared" si="67"/>
        <v>133.99002864021509</v>
      </c>
      <c r="CB110" s="158" t="str">
        <f t="shared" si="24"/>
        <v>2455.98240764706-2547.9982613412j</v>
      </c>
      <c r="CC110" s="71" t="str">
        <f t="shared" si="25"/>
        <v>802.088008108155-836.703475171731j</v>
      </c>
      <c r="CD110" s="71">
        <f t="shared" si="68"/>
        <v>61.282111235630779</v>
      </c>
      <c r="CE110" s="71">
        <f t="shared" si="69"/>
        <v>133.78994655097762</v>
      </c>
      <c r="CF110" s="71"/>
      <c r="CG110" s="71">
        <f t="shared" si="70"/>
        <v>-60.282111235630779</v>
      </c>
      <c r="CH110" s="71">
        <f t="shared" si="71"/>
        <v>-133.78994655097762</v>
      </c>
      <c r="CI110" s="71"/>
      <c r="CJ110" s="158"/>
      <c r="CK110" s="158"/>
      <c r="CL110" s="158"/>
      <c r="CM110" s="71"/>
      <c r="CN110" s="158">
        <v>870.96358995608</v>
      </c>
      <c r="CO110" s="158">
        <v>37.116696155735397</v>
      </c>
      <c r="CP110" s="158">
        <v>85.397741428678799</v>
      </c>
      <c r="CQ110" s="64"/>
      <c r="CR110" s="69"/>
      <c r="CS110" s="69"/>
      <c r="CT110" s="69"/>
      <c r="CU110" s="64"/>
      <c r="CV110" s="69"/>
      <c r="CW110" s="69"/>
      <c r="CX110" s="69"/>
      <c r="CY110" s="64"/>
      <c r="CZ110" s="69"/>
      <c r="DA110" s="69"/>
      <c r="DB110" s="69"/>
      <c r="DC110" s="64"/>
      <c r="DD110" s="69"/>
      <c r="DE110" s="69"/>
      <c r="DF110" s="69"/>
      <c r="DG110" s="64"/>
      <c r="DH110" s="69"/>
      <c r="DI110" s="69"/>
      <c r="DJ110" s="69"/>
      <c r="DK110" s="64"/>
      <c r="DL110" s="69"/>
      <c r="DM110" s="69"/>
      <c r="DN110" s="69"/>
      <c r="DO110" s="70"/>
    </row>
    <row r="111" spans="1:119">
      <c r="A111" s="71">
        <v>47</v>
      </c>
      <c r="B111" s="71">
        <f t="shared" si="0"/>
        <v>25.703957827688647</v>
      </c>
      <c r="C111" s="71" t="str">
        <f t="shared" si="26"/>
        <v>161.502730159297j</v>
      </c>
      <c r="D111" s="71">
        <f t="shared" si="1"/>
        <v>0.99999998942890478</v>
      </c>
      <c r="E111" s="71" t="str">
        <f t="shared" si="2"/>
        <v>-0.000161502730159297j</v>
      </c>
      <c r="F111" s="71" t="str">
        <f t="shared" si="27"/>
        <v>0.999999989428905-0.000161502730159297j</v>
      </c>
      <c r="G111" s="71">
        <f t="shared" si="28"/>
        <v>2.1458237903096965E-8</v>
      </c>
      <c r="H111" s="71">
        <f t="shared" si="29"/>
        <v>-9.2534248353339787E-3</v>
      </c>
      <c r="I111" s="71"/>
      <c r="J111" s="71">
        <f t="shared" si="3"/>
        <v>42.477876106194692</v>
      </c>
      <c r="K111" s="71" t="str">
        <f t="shared" si="4"/>
        <v>1+0.00533685771811397j</v>
      </c>
      <c r="L111" s="71">
        <f t="shared" si="5"/>
        <v>0.99999641503510428</v>
      </c>
      <c r="M111" s="71" t="str">
        <f t="shared" si="6"/>
        <v>0.000820691130195323j</v>
      </c>
      <c r="N111" s="71" t="str">
        <f t="shared" si="30"/>
        <v>0.999996415035104+0.000820691130195323j</v>
      </c>
      <c r="O111" s="71" t="str">
        <f t="shared" si="31"/>
        <v>1.00000729137727+0.00451617679428526j</v>
      </c>
      <c r="P111" s="71" t="str">
        <f t="shared" si="32"/>
        <v>42.478185828415+0.191837598341321j</v>
      </c>
      <c r="Q111" s="71"/>
      <c r="R111" s="71">
        <f t="shared" si="7"/>
        <v>46.725663716814154</v>
      </c>
      <c r="S111" s="71" t="str">
        <f t="shared" si="8"/>
        <v>1+7.26762285716836E-06j</v>
      </c>
      <c r="T111" s="71" t="str">
        <f t="shared" si="33"/>
        <v>0.999996415035104+0.000820691130195323j</v>
      </c>
      <c r="U111" s="71" t="str">
        <f t="shared" si="34"/>
        <v>1.00000291740154-0.000813428817737478j</v>
      </c>
      <c r="V111" s="71" t="str">
        <f t="shared" si="35"/>
        <v>46.7258000343374-0.0380080013951671j</v>
      </c>
      <c r="W111" s="71"/>
      <c r="X111" s="71" t="str">
        <f t="shared" si="9"/>
        <v>2.0532836842631+0.00894130706873971j</v>
      </c>
      <c r="Y111" s="71">
        <f t="shared" si="36"/>
        <v>6.2490614777103577</v>
      </c>
      <c r="Z111" s="71">
        <f t="shared" si="37"/>
        <v>-179.75049920081116</v>
      </c>
      <c r="AA111" s="71"/>
      <c r="AB111" s="71" t="str">
        <f t="shared" si="10"/>
        <v>7.52866850056174-0.00612401805132963j</v>
      </c>
      <c r="AC111" s="71">
        <f t="shared" si="38"/>
        <v>17.534366371041514</v>
      </c>
      <c r="AD111" s="71">
        <f t="shared" si="39"/>
        <v>179.95339410805659</v>
      </c>
      <c r="AE111" s="71"/>
      <c r="AF111" s="71" t="str">
        <f t="shared" si="40"/>
        <v>2.46573420053669-0.00922642885540475j</v>
      </c>
      <c r="AG111" s="71">
        <f t="shared" si="41"/>
        <v>7.8389859876403936</v>
      </c>
      <c r="AH111" s="71">
        <f t="shared" si="42"/>
        <v>179.7856082922209</v>
      </c>
      <c r="AI111" s="71"/>
      <c r="AJ111" s="71" t="str">
        <f t="shared" si="11"/>
        <v>99999.9423823949-75.9062394394871j</v>
      </c>
      <c r="AK111" s="71" t="str">
        <f t="shared" si="12"/>
        <v>31999.9999985556-0.214992434378352j</v>
      </c>
      <c r="AL111" s="71" t="str">
        <f t="shared" si="43"/>
        <v>10000-137596573.137206j</v>
      </c>
      <c r="AM111" s="71" t="str">
        <f t="shared" si="44"/>
        <v>963.139117675563-42702384.8149931j</v>
      </c>
      <c r="AN111" s="71" t="str">
        <f t="shared" si="45"/>
        <v>10963.1391176756-42702384.8149931j</v>
      </c>
      <c r="AO111" s="71" t="str">
        <f t="shared" si="46"/>
        <v>31999.9755500073-24.1948930595051j</v>
      </c>
      <c r="AP111" s="71" t="str">
        <f t="shared" si="47"/>
        <v>0.242424268553184+0.000138171587010048j</v>
      </c>
      <c r="AQ111" s="71" t="str">
        <f t="shared" si="13"/>
        <v>1+0.00258404368254875j</v>
      </c>
      <c r="AR111" s="71" t="str">
        <f t="shared" si="14"/>
        <v>1+5.15777182145459E-06j</v>
      </c>
      <c r="AS111" s="71" t="str">
        <f t="shared" si="15"/>
        <v>8.09128678098078E-09j</v>
      </c>
      <c r="AT111" s="71" t="str">
        <f t="shared" si="48"/>
        <v>-4.17330109582507E-14+8.09128678098078E-09j</v>
      </c>
      <c r="AU111" s="149" t="str">
        <f t="shared" si="49"/>
        <v>318723.82977706-123589737.994689j</v>
      </c>
      <c r="AV111" s="71" t="str">
        <f t="shared" si="16"/>
        <v>9638.55416238087-0.724687525977991j</v>
      </c>
      <c r="AW111" s="71"/>
      <c r="AX111" s="71" t="str">
        <f t="shared" si="17"/>
        <v>0.602409635148804-0.0000452929703736244j</v>
      </c>
      <c r="AY111" s="71"/>
      <c r="AZ111" s="71" t="str">
        <f t="shared" si="50"/>
        <v>3.83451554195715-1235.89586433484j</v>
      </c>
      <c r="BA111" s="71" t="str">
        <f t="shared" si="51"/>
        <v>2.25397171383462-744.515750392466j</v>
      </c>
      <c r="BB111" s="71">
        <f t="shared" si="52"/>
        <v>57.437517600025203</v>
      </c>
      <c r="BC111" s="71">
        <f t="shared" si="53"/>
        <v>90.173458616196456</v>
      </c>
      <c r="BD111" s="71" t="str">
        <f t="shared" si="18"/>
        <v>12.4099779482012-5605.22608151531j</v>
      </c>
      <c r="BE111" s="71">
        <f t="shared" si="54"/>
        <v>74.971883971066717</v>
      </c>
      <c r="BF111" s="71">
        <f t="shared" si="55"/>
        <v>90.126852724253041</v>
      </c>
      <c r="BG111" s="71"/>
      <c r="BH111" s="71" t="str">
        <f t="shared" si="19"/>
        <v>-1.31152646088004-1835.7987446906j</v>
      </c>
      <c r="BI111" s="71">
        <f t="shared" si="56"/>
        <v>65.276503587665587</v>
      </c>
      <c r="BJ111" s="71">
        <f t="shared" si="57"/>
        <v>89.95906690841737</v>
      </c>
      <c r="BK111" s="71"/>
      <c r="BL111" s="71">
        <f t="shared" si="58"/>
        <v>-64.276503587665587</v>
      </c>
      <c r="BM111" s="71">
        <f t="shared" si="59"/>
        <v>-89.95906690841737</v>
      </c>
      <c r="BN111" s="71"/>
      <c r="BO111" s="158"/>
      <c r="BP111" s="158" t="str">
        <f t="shared" si="20"/>
        <v>0.00001+7.59062831748696E-09j</v>
      </c>
      <c r="BQ111" s="158" t="str">
        <f t="shared" si="21"/>
        <v>2.08663661485194E-11+8.07508258836323E-09j</v>
      </c>
      <c r="BR111" s="158" t="str">
        <f t="shared" si="22"/>
        <v>-0.000357623933909115-0.000201949366127863j</v>
      </c>
      <c r="BS111" s="158" t="str">
        <f t="shared" si="23"/>
        <v>0.0000412500208663662+1.56657109058502E-08j</v>
      </c>
      <c r="BT111" s="158" t="str">
        <f t="shared" si="60"/>
        <v>-1.47488310556756E-08-8.33601799988541E-09j</v>
      </c>
      <c r="BU111" s="158" t="str">
        <f t="shared" si="61"/>
        <v>-2.08663661485194E-11-8.07508258836323E-09j</v>
      </c>
      <c r="BV111" s="158" t="str">
        <f t="shared" si="62"/>
        <v>-1.47696974218241E-08-1.64111005882486E-08j</v>
      </c>
      <c r="BW111" s="158" t="str">
        <f t="shared" si="63"/>
        <v>0.999999999339307-0.0000257039590673509j</v>
      </c>
      <c r="BX111" s="158" t="str">
        <f t="shared" si="64"/>
        <v>-0.00001-7.59062831748696E-09j</v>
      </c>
      <c r="BY111" s="158" t="str">
        <f t="shared" si="65"/>
        <v>303.234824302171-336.437739572008j</v>
      </c>
      <c r="BZ111" s="71">
        <f t="shared" si="66"/>
        <v>53.120539740497179</v>
      </c>
      <c r="CA111" s="71">
        <f t="shared" si="67"/>
        <v>132.02866547984434</v>
      </c>
      <c r="CB111" s="158" t="str">
        <f t="shared" si="24"/>
        <v>2280.89411920684-2534.78522785379j</v>
      </c>
      <c r="CC111" s="71" t="str">
        <f t="shared" si="25"/>
        <v>744.592358207163-832.363815346862j</v>
      </c>
      <c r="CD111" s="71">
        <f t="shared" si="68"/>
        <v>60.959525728137571</v>
      </c>
      <c r="CE111" s="71">
        <f t="shared" si="69"/>
        <v>131.81427377206523</v>
      </c>
      <c r="CF111" s="71"/>
      <c r="CG111" s="71">
        <f t="shared" si="70"/>
        <v>-59.959525728137571</v>
      </c>
      <c r="CH111" s="71">
        <f t="shared" si="71"/>
        <v>-131.81427377206523</v>
      </c>
      <c r="CI111" s="71"/>
      <c r="CJ111" s="158"/>
      <c r="CK111" s="158"/>
      <c r="CL111" s="158"/>
      <c r="CM111" s="71"/>
      <c r="CN111" s="158">
        <v>912.01083935590896</v>
      </c>
      <c r="CO111" s="158">
        <v>36.702275437812901</v>
      </c>
      <c r="CP111" s="158">
        <v>85.057986013657796</v>
      </c>
      <c r="CQ111" s="64"/>
      <c r="CR111" s="69"/>
      <c r="CS111" s="69"/>
      <c r="CT111" s="69"/>
      <c r="CU111" s="64"/>
      <c r="CV111" s="69"/>
      <c r="CW111" s="69"/>
      <c r="CX111" s="69"/>
      <c r="CY111" s="64"/>
      <c r="CZ111" s="69"/>
      <c r="DA111" s="69"/>
      <c r="DB111" s="69"/>
      <c r="DC111" s="64"/>
      <c r="DD111" s="69"/>
      <c r="DE111" s="69"/>
      <c r="DF111" s="69"/>
      <c r="DG111" s="64"/>
      <c r="DH111" s="69"/>
      <c r="DI111" s="69"/>
      <c r="DJ111" s="69"/>
      <c r="DK111" s="64"/>
      <c r="DL111" s="69"/>
      <c r="DM111" s="69"/>
      <c r="DN111" s="69"/>
      <c r="DO111" s="70"/>
    </row>
    <row r="112" spans="1:119">
      <c r="A112" s="71">
        <v>48</v>
      </c>
      <c r="B112" s="71">
        <f t="shared" si="0"/>
        <v>27.542287033381665</v>
      </c>
      <c r="C112" s="71" t="str">
        <f t="shared" si="26"/>
        <v>173.053293214267j</v>
      </c>
      <c r="D112" s="71">
        <f t="shared" si="1"/>
        <v>0.99999998786275879</v>
      </c>
      <c r="E112" s="71" t="str">
        <f t="shared" si="2"/>
        <v>-0.000173053293214267j</v>
      </c>
      <c r="F112" s="71" t="str">
        <f t="shared" si="27"/>
        <v>0.999999987862759-0.000173053293214267j</v>
      </c>
      <c r="G112" s="71">
        <f t="shared" si="28"/>
        <v>2.463735361154188E-8</v>
      </c>
      <c r="H112" s="71">
        <f t="shared" si="29"/>
        <v>-9.9152233533823554E-3</v>
      </c>
      <c r="I112" s="71"/>
      <c r="J112" s="71">
        <f t="shared" si="3"/>
        <v>42.477876106194692</v>
      </c>
      <c r="K112" s="71" t="str">
        <f t="shared" si="4"/>
        <v>1+0.00571854607426545j</v>
      </c>
      <c r="L112" s="71">
        <f t="shared" si="5"/>
        <v>0.99999588390957206</v>
      </c>
      <c r="M112" s="71" t="str">
        <f t="shared" si="6"/>
        <v>0.000879386389641561j</v>
      </c>
      <c r="N112" s="71" t="str">
        <f t="shared" si="30"/>
        <v>0.999995883909572+0.000879386389641561j</v>
      </c>
      <c r="O112" s="71" t="str">
        <f t="shared" si="31"/>
        <v>1.00000837162709+0.00483917224119951j</v>
      </c>
      <c r="P112" s="71" t="str">
        <f t="shared" si="32"/>
        <v>42.478231715133+0.205557758918209j</v>
      </c>
      <c r="Q112" s="71"/>
      <c r="R112" s="71">
        <f t="shared" si="7"/>
        <v>46.725663716814154</v>
      </c>
      <c r="S112" s="71" t="str">
        <f t="shared" si="8"/>
        <v>1+7.78739819464202E-06j</v>
      </c>
      <c r="T112" s="71" t="str">
        <f t="shared" si="33"/>
        <v>0.999995883909572+0.000879386389641561j</v>
      </c>
      <c r="U112" s="71" t="str">
        <f t="shared" si="34"/>
        <v>1.00000334962618-0.000871605524669749j</v>
      </c>
      <c r="V112" s="71" t="str">
        <f t="shared" si="35"/>
        <v>46.7258202303206-0.040726346639436j</v>
      </c>
      <c r="W112" s="71"/>
      <c r="X112" s="71" t="str">
        <f t="shared" si="9"/>
        <v>2.05328612096456+0.00958078606563134j</v>
      </c>
      <c r="Y112" s="71">
        <f t="shared" si="36"/>
        <v>6.2490839862771104</v>
      </c>
      <c r="Z112" s="71">
        <f t="shared" si="37"/>
        <v>-179.73265556292947</v>
      </c>
      <c r="AA112" s="71"/>
      <c r="AB112" s="71" t="str">
        <f t="shared" si="10"/>
        <v>7.52867175462828-0.00656200991447889j</v>
      </c>
      <c r="AC112" s="71">
        <f t="shared" si="38"/>
        <v>17.534370551017425</v>
      </c>
      <c r="AD112" s="71">
        <f t="shared" si="39"/>
        <v>179.95006086195974</v>
      </c>
      <c r="AE112" s="71"/>
      <c r="AF112" s="71" t="str">
        <f t="shared" si="40"/>
        <v>2.46572929560147-0.00988627779890493j</v>
      </c>
      <c r="AG112" s="71">
        <f t="shared" si="41"/>
        <v>7.8389777180781</v>
      </c>
      <c r="AH112" s="71">
        <f t="shared" si="42"/>
        <v>179.77027528583159</v>
      </c>
      <c r="AI112" s="71"/>
      <c r="AJ112" s="71" t="str">
        <f t="shared" si="11"/>
        <v>99999.9338461437-81.3349940044349j</v>
      </c>
      <c r="AK112" s="71" t="str">
        <f t="shared" si="12"/>
        <v>31999.9999983416-0.230368543914893j</v>
      </c>
      <c r="AL112" s="71" t="str">
        <f t="shared" si="43"/>
        <v>9999.99999999999-128412593.655225j</v>
      </c>
      <c r="AM112" s="71" t="str">
        <f t="shared" si="44"/>
        <v>963.13911731709-39852184.289555j</v>
      </c>
      <c r="AN112" s="71" t="str">
        <f t="shared" si="45"/>
        <v>10963.1391173171-39852184.289555j</v>
      </c>
      <c r="AO112" s="71" t="str">
        <f t="shared" si="46"/>
        <v>31999.9719276566-25.9252910725435j</v>
      </c>
      <c r="AP112" s="71" t="str">
        <f t="shared" si="47"/>
        <v>0.24242427242428+0.000148053522132185j</v>
      </c>
      <c r="AQ112" s="71" t="str">
        <f t="shared" si="13"/>
        <v>1+0.00276885269142827j</v>
      </c>
      <c r="AR112" s="71" t="str">
        <f t="shared" si="14"/>
        <v>1+5.52665207869915E-06j</v>
      </c>
      <c r="AS112" s="71" t="str">
        <f t="shared" si="15"/>
        <v>8.66996999003478E-09j</v>
      </c>
      <c r="AT112" s="71" t="str">
        <f t="shared" si="48"/>
        <v>-4.7915907667685E-14+8.66996999003478E-09j</v>
      </c>
      <c r="AU112" s="149" t="str">
        <f t="shared" si="49"/>
        <v>318723.829775803-115340654.745211j</v>
      </c>
      <c r="AV112" s="71" t="str">
        <f t="shared" si="16"/>
        <v>9638.55415430849-0.77651667369996j</v>
      </c>
      <c r="AW112" s="71"/>
      <c r="AX112" s="71" t="str">
        <f t="shared" si="17"/>
        <v>0.602409634644281-0.0000485322921062475j</v>
      </c>
      <c r="AY112" s="71"/>
      <c r="AZ112" s="71" t="str">
        <f t="shared" si="50"/>
        <v>3.83451559666731-1153.40492344455j</v>
      </c>
      <c r="BA112" s="71" t="str">
        <f t="shared" si="51"/>
        <v>2.25397175496476-694.822424626977j</v>
      </c>
      <c r="BB112" s="71">
        <f t="shared" si="52"/>
        <v>56.837522229117894</v>
      </c>
      <c r="BC112" s="71">
        <f t="shared" si="53"/>
        <v>90.185864202313851</v>
      </c>
      <c r="BD112" s="71" t="str">
        <f t="shared" si="18"/>
        <v>12.4099818481286-5231.10475335646j</v>
      </c>
      <c r="BE112" s="71">
        <f t="shared" si="54"/>
        <v>74.371892780135312</v>
      </c>
      <c r="BF112" s="71">
        <f t="shared" si="55"/>
        <v>90.135925064273565</v>
      </c>
      <c r="BG112" s="71"/>
      <c r="BH112" s="71" t="str">
        <f t="shared" si="19"/>
        <v>-1.31152332309611-1713.2662910345j</v>
      </c>
      <c r="BI112" s="71">
        <f t="shared" si="56"/>
        <v>64.676499947195978</v>
      </c>
      <c r="BJ112" s="71">
        <f t="shared" si="57"/>
        <v>89.956139488145425</v>
      </c>
      <c r="BK112" s="71"/>
      <c r="BL112" s="71">
        <f t="shared" si="58"/>
        <v>-63.676499947195978</v>
      </c>
      <c r="BM112" s="71">
        <f t="shared" si="59"/>
        <v>-89.956139488145425</v>
      </c>
      <c r="BN112" s="71"/>
      <c r="BO112" s="158"/>
      <c r="BP112" s="158" t="str">
        <f t="shared" si="20"/>
        <v>0.00001+8.13350478107055E-09j</v>
      </c>
      <c r="BQ112" s="158" t="str">
        <f t="shared" si="21"/>
        <v>2.3957770160514E-11+8.65259832517696E-09j</v>
      </c>
      <c r="BR112" s="158" t="str">
        <f t="shared" si="22"/>
        <v>-0.000357695206709881-0.000216392462560109j</v>
      </c>
      <c r="BS112" s="158" t="str">
        <f t="shared" si="23"/>
        <v>0.0000412500239577702+1.67861031062475E-08j</v>
      </c>
      <c r="BT112" s="158" t="str">
        <f t="shared" si="60"/>
        <v>-1.47513034601742E-08-8.93219857350583E-09j</v>
      </c>
      <c r="BU112" s="158" t="str">
        <f t="shared" si="61"/>
        <v>-2.3957770160514E-11-8.65259832517696E-09j</v>
      </c>
      <c r="BV112" s="158" t="str">
        <f t="shared" si="62"/>
        <v>-1.47752612303347E-08-1.75847968986828E-08j</v>
      </c>
      <c r="BW112" s="158" t="str">
        <f t="shared" si="63"/>
        <v>0.999999999241422-0.0000275422883590078j</v>
      </c>
      <c r="BX112" s="158" t="str">
        <f t="shared" si="64"/>
        <v>-0.00001-8.13350478107055E-09j</v>
      </c>
      <c r="BY112" s="158" t="str">
        <f t="shared" si="65"/>
        <v>280.343938177619-333.119872197854j</v>
      </c>
      <c r="BZ112" s="71">
        <f t="shared" si="66"/>
        <v>52.777503036898992</v>
      </c>
      <c r="CA112" s="71">
        <f t="shared" si="67"/>
        <v>130.08298401547017</v>
      </c>
      <c r="CB112" s="158" t="str">
        <f t="shared" si="24"/>
        <v>2108.43155303502-2509.78979242315j</v>
      </c>
      <c r="CC112" s="71" t="str">
        <f t="shared" si="25"/>
        <v>687.958945611959-824.15498587733j</v>
      </c>
      <c r="CD112" s="71">
        <f t="shared" si="68"/>
        <v>60.616480754977104</v>
      </c>
      <c r="CE112" s="71">
        <f t="shared" si="69"/>
        <v>129.85325930130176</v>
      </c>
      <c r="CF112" s="71"/>
      <c r="CG112" s="71">
        <f t="shared" si="70"/>
        <v>-59.616480754977104</v>
      </c>
      <c r="CH112" s="71">
        <f t="shared" si="71"/>
        <v>-129.85325930130176</v>
      </c>
      <c r="CI112" s="71"/>
      <c r="CJ112" s="158"/>
      <c r="CK112" s="158"/>
      <c r="CL112" s="158"/>
      <c r="CM112" s="71"/>
      <c r="CN112" s="158">
        <v>954.99258602143505</v>
      </c>
      <c r="CO112" s="158">
        <v>36.286498241241702</v>
      </c>
      <c r="CP112" s="158">
        <v>84.710783792704206</v>
      </c>
      <c r="CQ112" s="64"/>
      <c r="CR112" s="69"/>
      <c r="CS112" s="69"/>
      <c r="CT112" s="69"/>
      <c r="CU112" s="64"/>
      <c r="CV112" s="69"/>
      <c r="CW112" s="69"/>
      <c r="CX112" s="69"/>
      <c r="CY112" s="64"/>
      <c r="CZ112" s="69"/>
      <c r="DA112" s="69"/>
      <c r="DB112" s="69"/>
      <c r="DC112" s="64"/>
      <c r="DD112" s="69"/>
      <c r="DE112" s="69"/>
      <c r="DF112" s="69"/>
      <c r="DG112" s="64"/>
      <c r="DH112" s="69"/>
      <c r="DI112" s="69"/>
      <c r="DJ112" s="69"/>
      <c r="DK112" s="64"/>
      <c r="DL112" s="69"/>
      <c r="DM112" s="69"/>
      <c r="DN112" s="69"/>
      <c r="DO112" s="70"/>
    </row>
    <row r="113" spans="1:119">
      <c r="A113" s="71">
        <v>49</v>
      </c>
      <c r="B113" s="71">
        <f t="shared" si="0"/>
        <v>29.512092266663863</v>
      </c>
      <c r="C113" s="71" t="str">
        <f t="shared" si="26"/>
        <v>185.429944514031j</v>
      </c>
      <c r="D113" s="71">
        <f t="shared" si="1"/>
        <v>0.99999998606458251</v>
      </c>
      <c r="E113" s="71" t="str">
        <f t="shared" si="2"/>
        <v>-0.000185429944514031j</v>
      </c>
      <c r="F113" s="71" t="str">
        <f t="shared" si="27"/>
        <v>0.999999986064583-0.000185429944514031j</v>
      </c>
      <c r="G113" s="71">
        <f t="shared" si="28"/>
        <v>2.8287468067170958E-8</v>
      </c>
      <c r="H113" s="71">
        <f t="shared" si="29"/>
        <v>-1.0624353242283613E-2</v>
      </c>
      <c r="I113" s="71"/>
      <c r="J113" s="71">
        <f t="shared" si="3"/>
        <v>42.477876106194692</v>
      </c>
      <c r="K113" s="71" t="str">
        <f t="shared" si="4"/>
        <v>1+0.00612753251646615j</v>
      </c>
      <c r="L113" s="71">
        <f t="shared" si="5"/>
        <v>0.99999527409586875</v>
      </c>
      <c r="M113" s="71" t="str">
        <f t="shared" si="6"/>
        <v>0.000942279493264132j</v>
      </c>
      <c r="N113" s="71" t="str">
        <f t="shared" si="30"/>
        <v>0.999995274095869+0.000942279493264132j</v>
      </c>
      <c r="O113" s="71" t="str">
        <f t="shared" si="31"/>
        <v>1.0000096119217+0.00518526847116699j</v>
      </c>
      <c r="P113" s="71" t="str">
        <f t="shared" si="32"/>
        <v>42.4782844002138+0.220259191695589j</v>
      </c>
      <c r="Q113" s="71"/>
      <c r="R113" s="71">
        <f t="shared" si="7"/>
        <v>46.725663716814154</v>
      </c>
      <c r="S113" s="71" t="str">
        <f t="shared" si="8"/>
        <v>1+0.0000083443475031314j</v>
      </c>
      <c r="T113" s="71" t="str">
        <f t="shared" si="33"/>
        <v>0.999995274095869+0.000942279493264132j</v>
      </c>
      <c r="U113" s="71" t="str">
        <f t="shared" si="34"/>
        <v>1.0000038458868-0.000933943183387211j</v>
      </c>
      <c r="V113" s="71" t="str">
        <f t="shared" si="35"/>
        <v>46.7258434184275-0.0436391151175617j</v>
      </c>
      <c r="W113" s="71"/>
      <c r="X113" s="71" t="str">
        <f t="shared" si="9"/>
        <v>2.05328891867619+0.0102660008301883j</v>
      </c>
      <c r="Y113" s="71">
        <f t="shared" si="36"/>
        <v>6.2491098294761791</v>
      </c>
      <c r="Z113" s="71">
        <f t="shared" si="37"/>
        <v>-179.71353587235561</v>
      </c>
      <c r="AA113" s="71"/>
      <c r="AB113" s="71" t="str">
        <f t="shared" si="10"/>
        <v>7.52867549079909-0.00703132811287419j</v>
      </c>
      <c r="AC113" s="71">
        <f t="shared" si="38"/>
        <v>17.534375350273891</v>
      </c>
      <c r="AD113" s="71">
        <f t="shared" si="39"/>
        <v>179.94648921864149</v>
      </c>
      <c r="AE113" s="71"/>
      <c r="AF113" s="71" t="str">
        <f t="shared" si="40"/>
        <v>2.46572366400537-0.0105933143426832j</v>
      </c>
      <c r="AG113" s="71">
        <f t="shared" si="41"/>
        <v>7.8389682233696432</v>
      </c>
      <c r="AH113" s="71">
        <f t="shared" si="42"/>
        <v>179.75384570562315</v>
      </c>
      <c r="AI113" s="71"/>
      <c r="AJ113" s="71" t="str">
        <f t="shared" si="11"/>
        <v>99999.9240452178-87.1520077254267j</v>
      </c>
      <c r="AK113" s="71" t="str">
        <f t="shared" si="12"/>
        <v>31999.9999980959-0.24684434212239j</v>
      </c>
      <c r="AL113" s="71" t="str">
        <f t="shared" si="43"/>
        <v>10000-119841605.305236j</v>
      </c>
      <c r="AM113" s="71" t="str">
        <f t="shared" si="44"/>
        <v>963.139116905507-37192222.3915336j</v>
      </c>
      <c r="AN113" s="71" t="str">
        <f t="shared" si="45"/>
        <v>10963.1391169055-37192222.3915336j</v>
      </c>
      <c r="AO113" s="71" t="str">
        <f t="shared" si="46"/>
        <v>31999.967768643-27.7794450445632j</v>
      </c>
      <c r="AP113" s="71" t="str">
        <f t="shared" si="47"/>
        <v>0.242424276868893+0.000158642206208036j</v>
      </c>
      <c r="AQ113" s="71" t="str">
        <f t="shared" si="13"/>
        <v>1+0.0029668791122245j</v>
      </c>
      <c r="AR113" s="71" t="str">
        <f t="shared" si="14"/>
        <v>1+5.92191439565768E-06j</v>
      </c>
      <c r="AS113" s="71" t="str">
        <f t="shared" si="15"/>
        <v>9.29004022015295E-09j</v>
      </c>
      <c r="AT113" s="71" t="str">
        <f t="shared" si="48"/>
        <v>-5.50148229159626E-14+9.29004022015295E-09j</v>
      </c>
      <c r="AU113" s="149" t="str">
        <f t="shared" si="49"/>
        <v>318723.829774362-107642162.34126j</v>
      </c>
      <c r="AV113" s="71" t="str">
        <f t="shared" si="16"/>
        <v>9638.55414504015-0.832052605908303j</v>
      </c>
      <c r="AW113" s="71"/>
      <c r="AX113" s="71" t="str">
        <f t="shared" si="17"/>
        <v>0.602409634065009-0.0000520032878692689j</v>
      </c>
      <c r="AY113" s="71"/>
      <c r="AZ113" s="71" t="str">
        <f t="shared" si="50"/>
        <v>3.834515659483-1076.41988325716j</v>
      </c>
      <c r="BA113" s="71" t="str">
        <f t="shared" si="51"/>
        <v>2.25397180218847-648.445907380667j</v>
      </c>
      <c r="BB113" s="71">
        <f t="shared" si="52"/>
        <v>56.237527544022186</v>
      </c>
      <c r="BC113" s="71">
        <f t="shared" si="53"/>
        <v>90.19915701498897</v>
      </c>
      <c r="BD113" s="71" t="str">
        <f t="shared" si="18"/>
        <v>12.4099863258447-4881.9546584211j</v>
      </c>
      <c r="BE113" s="71">
        <f t="shared" si="54"/>
        <v>73.771902894296076</v>
      </c>
      <c r="BF113" s="71">
        <f t="shared" si="55"/>
        <v>90.145646233630487</v>
      </c>
      <c r="BG113" s="71"/>
      <c r="BH113" s="71" t="str">
        <f t="shared" si="19"/>
        <v>-1.31151972045291-1598.91229568777j</v>
      </c>
      <c r="BI113" s="71">
        <f t="shared" si="56"/>
        <v>64.076495767391862</v>
      </c>
      <c r="BJ113" s="71">
        <f t="shared" si="57"/>
        <v>89.953002720612119</v>
      </c>
      <c r="BK113" s="71"/>
      <c r="BL113" s="71">
        <f t="shared" si="58"/>
        <v>-63.076495767391862</v>
      </c>
      <c r="BM113" s="71">
        <f t="shared" si="59"/>
        <v>-89.953002720612119</v>
      </c>
      <c r="BN113" s="71"/>
      <c r="BO113" s="158"/>
      <c r="BP113" s="158" t="str">
        <f t="shared" si="20"/>
        <v>0.00001+8.71520739215946E-09j</v>
      </c>
      <c r="BQ113" s="158" t="str">
        <f t="shared" si="21"/>
        <v>2.75071693296534E-11+9.27141561525543E-09j</v>
      </c>
      <c r="BR113" s="158" t="str">
        <f t="shared" si="22"/>
        <v>-0.000357777038686403-0.000231868477323104j</v>
      </c>
      <c r="BS113" s="158" t="str">
        <f t="shared" si="23"/>
        <v>0.0000412500275071693+1.79866230074149E-08j</v>
      </c>
      <c r="BT113" s="158" t="str">
        <f t="shared" si="60"/>
        <v>-1.47541421563588E-08-9.57101626833906E-09j</v>
      </c>
      <c r="BU113" s="158" t="str">
        <f t="shared" si="61"/>
        <v>-2.75071693296534E-11-9.27141561525543E-09j</v>
      </c>
      <c r="BV113" s="158" t="str">
        <f t="shared" si="62"/>
        <v>-1.47816493256885E-08-1.88424318835945E-08j</v>
      </c>
      <c r="BW113" s="158" t="str">
        <f t="shared" si="63"/>
        <v>0.999999999129036-0.0000295120936837811j</v>
      </c>
      <c r="BX113" s="158" t="str">
        <f t="shared" si="64"/>
        <v>-0.00001-8.71520739215946E-09j</v>
      </c>
      <c r="BY113" s="158" t="str">
        <f t="shared" si="65"/>
        <v>258.005714823599-328.31485267751j</v>
      </c>
      <c r="BZ113" s="71">
        <f t="shared" si="66"/>
        <v>52.414408609087531</v>
      </c>
      <c r="CA113" s="71">
        <f t="shared" si="67"/>
        <v>128.16197880003526</v>
      </c>
      <c r="CB113" s="158" t="str">
        <f t="shared" si="24"/>
        <v>1940.13281222502-2473.5901074544j</v>
      </c>
      <c r="CC113" s="71" t="str">
        <f t="shared" si="25"/>
        <v>632.692854051384-812.266837130707j</v>
      </c>
      <c r="CD113" s="71">
        <f t="shared" si="68"/>
        <v>60.253376832457164</v>
      </c>
      <c r="CE113" s="71">
        <f t="shared" si="69"/>
        <v>127.91582450565841</v>
      </c>
      <c r="CF113" s="71"/>
      <c r="CG113" s="71">
        <f t="shared" si="70"/>
        <v>-59.253376832457164</v>
      </c>
      <c r="CH113" s="71">
        <f t="shared" si="71"/>
        <v>-127.91582450565841</v>
      </c>
      <c r="CI113" s="71"/>
      <c r="CJ113" s="158"/>
      <c r="CK113" s="158"/>
      <c r="CL113" s="158"/>
      <c r="CM113" s="71"/>
      <c r="CN113" s="158">
        <v>1000</v>
      </c>
      <c r="CO113" s="158">
        <v>35.869254005637103</v>
      </c>
      <c r="CP113" s="158">
        <v>84.355819097478502</v>
      </c>
      <c r="CQ113" s="64"/>
      <c r="CR113" s="69"/>
      <c r="CS113" s="69"/>
      <c r="CT113" s="69"/>
      <c r="CU113" s="64"/>
      <c r="CV113" s="69"/>
      <c r="CW113" s="69"/>
      <c r="CX113" s="69"/>
      <c r="CY113" s="64"/>
      <c r="CZ113" s="69"/>
      <c r="DA113" s="69"/>
      <c r="DB113" s="69"/>
      <c r="DC113" s="64"/>
      <c r="DD113" s="69"/>
      <c r="DE113" s="69"/>
      <c r="DF113" s="69"/>
      <c r="DG113" s="64"/>
      <c r="DH113" s="69"/>
      <c r="DI113" s="69"/>
      <c r="DJ113" s="69"/>
      <c r="DK113" s="64"/>
      <c r="DL113" s="69"/>
      <c r="DM113" s="69"/>
      <c r="DN113" s="69"/>
      <c r="DO113" s="70"/>
    </row>
    <row r="114" spans="1:119">
      <c r="A114" s="71">
        <v>50</v>
      </c>
      <c r="B114" s="71">
        <f t="shared" si="0"/>
        <v>31.622776601683803</v>
      </c>
      <c r="C114" s="71" t="str">
        <f t="shared" si="26"/>
        <v>198.691765315922j</v>
      </c>
      <c r="D114" s="71">
        <f t="shared" si="1"/>
        <v>0.99999998400000001</v>
      </c>
      <c r="E114" s="71" t="str">
        <f t="shared" si="2"/>
        <v>-0.000198691765315922j</v>
      </c>
      <c r="F114" s="71" t="str">
        <f t="shared" si="27"/>
        <v>0.999999984-0.000198691765315922j</v>
      </c>
      <c r="G114" s="71">
        <f t="shared" si="28"/>
        <v>3.2478358075954639E-8</v>
      </c>
      <c r="H114" s="71">
        <f t="shared" si="29"/>
        <v>-1.1384199608943294E-2</v>
      </c>
      <c r="I114" s="71"/>
      <c r="J114" s="71">
        <f t="shared" si="3"/>
        <v>42.477876106194692</v>
      </c>
      <c r="K114" s="71" t="str">
        <f t="shared" si="4"/>
        <v>1+0.00656576938486464j</v>
      </c>
      <c r="L114" s="71">
        <f t="shared" si="5"/>
        <v>0.99999457393605684</v>
      </c>
      <c r="M114" s="71" t="str">
        <f t="shared" si="6"/>
        <v>0.00100967066796202j</v>
      </c>
      <c r="N114" s="71" t="str">
        <f t="shared" si="30"/>
        <v>0.999994573936057+0.00100967066796202j</v>
      </c>
      <c r="O114" s="71" t="str">
        <f t="shared" si="31"/>
        <v>1.00001103597292+0.00555611772205451j</v>
      </c>
      <c r="P114" s="71" t="str">
        <f t="shared" si="32"/>
        <v>42.4783448908851+0.236012080228864j</v>
      </c>
      <c r="Q114" s="71"/>
      <c r="R114" s="71">
        <f t="shared" si="7"/>
        <v>46.725663716814154</v>
      </c>
      <c r="S114" s="71" t="str">
        <f t="shared" si="8"/>
        <v>1+8.94112943921649E-06j</v>
      </c>
      <c r="T114" s="71" t="str">
        <f t="shared" si="33"/>
        <v>0.999994573936057+0.00100967066796202j</v>
      </c>
      <c r="U114" s="71" t="str">
        <f t="shared" si="34"/>
        <v>1.00000441567066-0.00100073942697207j</v>
      </c>
      <c r="V114" s="71" t="str">
        <f t="shared" si="35"/>
        <v>46.7258700419565-0.0467602139328542j</v>
      </c>
      <c r="W114" s="71"/>
      <c r="X114" s="71" t="str">
        <f t="shared" si="9"/>
        <v>2.05329213088422+0.0110002225079612j</v>
      </c>
      <c r="Y114" s="71">
        <f t="shared" si="36"/>
        <v>6.2491395013156401</v>
      </c>
      <c r="Z114" s="71">
        <f t="shared" si="37"/>
        <v>-179.69304889245154</v>
      </c>
      <c r="AA114" s="71"/>
      <c r="AB114" s="71" t="str">
        <f t="shared" si="10"/>
        <v>7.52867978050036-0.00753421342078899j</v>
      </c>
      <c r="AC114" s="71">
        <f t="shared" si="38"/>
        <v>17.534380860560081</v>
      </c>
      <c r="AD114" s="71">
        <f t="shared" si="39"/>
        <v>179.94266212676814</v>
      </c>
      <c r="AE114" s="71"/>
      <c r="AF114" s="71" t="str">
        <f t="shared" si="40"/>
        <v>2.46571719809824-0.0113509123123242j</v>
      </c>
      <c r="AG114" s="71">
        <f t="shared" si="41"/>
        <v>7.8389573220112299</v>
      </c>
      <c r="AH114" s="71">
        <f t="shared" si="42"/>
        <v>179.73624113279971</v>
      </c>
      <c r="AI114" s="71"/>
      <c r="AJ114" s="71" t="str">
        <f t="shared" si="11"/>
        <v>99999.9127922516-93.3850482594143j</v>
      </c>
      <c r="AK114" s="71" t="str">
        <f t="shared" si="12"/>
        <v>31999.9999978138-0.264498477970485j</v>
      </c>
      <c r="AL114" s="71" t="str">
        <f t="shared" si="43"/>
        <v>10000-111842693.565527j</v>
      </c>
      <c r="AM114" s="71" t="str">
        <f t="shared" si="44"/>
        <v>963.139116432959-34709801.5107604j</v>
      </c>
      <c r="AN114" s="71" t="str">
        <f t="shared" si="45"/>
        <v>10963.139116433-34709801.5107604j</v>
      </c>
      <c r="AO114" s="71" t="str">
        <f t="shared" si="46"/>
        <v>31999.9629934579-29.7662057074464j</v>
      </c>
      <c r="AP114" s="71" t="str">
        <f t="shared" si="47"/>
        <v>0.242424281971994+0.000169988185390161j</v>
      </c>
      <c r="AQ114" s="71" t="str">
        <f t="shared" si="13"/>
        <v>1+0.00317906824505475j</v>
      </c>
      <c r="AR114" s="71" t="str">
        <f t="shared" si="14"/>
        <v>1+6.34544559891168E-06j</v>
      </c>
      <c r="AS114" s="71" t="str">
        <f t="shared" si="15"/>
        <v>9.95445744232769E-09j</v>
      </c>
      <c r="AT114" s="71" t="str">
        <f t="shared" si="48"/>
        <v>-6.31654681669719E-14+9.95445744232769E-09j</v>
      </c>
      <c r="AU114" s="149" t="str">
        <f t="shared" si="49"/>
        <v>318723.829772705-100457511.213038j</v>
      </c>
      <c r="AV114" s="71" t="str">
        <f t="shared" si="16"/>
        <v>9638.55413439867-0.891560429219671j</v>
      </c>
      <c r="AW114" s="71"/>
      <c r="AX114" s="71" t="str">
        <f t="shared" si="17"/>
        <v>0.602409633399917-0.0000557225268262294j</v>
      </c>
      <c r="AY114" s="71"/>
      <c r="AZ114" s="71" t="str">
        <f t="shared" si="50"/>
        <v>3.83451573160502-1004.57324752026j</v>
      </c>
      <c r="BA114" s="71" t="str">
        <f t="shared" si="51"/>
        <v>2.25397185640853-605.16481543095j</v>
      </c>
      <c r="BB114" s="71">
        <f t="shared" si="52"/>
        <v>55.637533646341936</v>
      </c>
      <c r="BC114" s="71">
        <f t="shared" si="53"/>
        <v>90.213400505206806</v>
      </c>
      <c r="BD114" s="71" t="str">
        <f t="shared" si="18"/>
        <v>12.4099914669506-4556.10909171024j</v>
      </c>
      <c r="BE114" s="71">
        <f t="shared" si="54"/>
        <v>73.171914506902013</v>
      </c>
      <c r="BF114" s="71">
        <f t="shared" si="55"/>
        <v>90.156062631974947</v>
      </c>
      <c r="BG114" s="71"/>
      <c r="BH114" s="71" t="str">
        <f t="shared" si="19"/>
        <v>-1.31151558408465-1492.19087772894j</v>
      </c>
      <c r="BI114" s="71">
        <f t="shared" si="56"/>
        <v>63.476490968353176</v>
      </c>
      <c r="BJ114" s="71">
        <f t="shared" si="57"/>
        <v>89.949641638006511</v>
      </c>
      <c r="BK114" s="71"/>
      <c r="BL114" s="71">
        <f t="shared" si="58"/>
        <v>-62.476490968353176</v>
      </c>
      <c r="BM114" s="71">
        <f t="shared" si="59"/>
        <v>-89.949641638006511</v>
      </c>
      <c r="BN114" s="71"/>
      <c r="BO114" s="158"/>
      <c r="BP114" s="158" t="str">
        <f t="shared" si="20"/>
        <v>0.00001+9.33851296984833E-09j</v>
      </c>
      <c r="BQ114" s="158" t="str">
        <f t="shared" si="21"/>
        <v>3.15824148966023E-11+9.9344878631438E-09j</v>
      </c>
      <c r="BR114" s="158" t="str">
        <f t="shared" si="22"/>
        <v>-0.000357870994171782-0.00024845127437208j</v>
      </c>
      <c r="BS114" s="158" t="str">
        <f t="shared" si="23"/>
        <v>0.0000412500315824149+1.92730008329921E-08j</v>
      </c>
      <c r="BT114" s="158" t="str">
        <f t="shared" si="60"/>
        <v>-1.47574014103983E-08-1.02555201625083E-08j</v>
      </c>
      <c r="BU114" s="158" t="str">
        <f t="shared" si="61"/>
        <v>-3.15824148966023E-11-9.9344878631438E-09j</v>
      </c>
      <c r="BV114" s="158" t="str">
        <f t="shared" si="62"/>
        <v>-1.47889838252949E-08-2.01900080256521E-08j</v>
      </c>
      <c r="BW114" s="158" t="str">
        <f t="shared" si="63"/>
        <v>0.999999999-0.0000316227781160717j</v>
      </c>
      <c r="BX114" s="158" t="str">
        <f t="shared" si="64"/>
        <v>-0.00001-9.33851296984833E-09j</v>
      </c>
      <c r="BY114" s="158" t="str">
        <f t="shared" si="65"/>
        <v>236.404393968106-322.130606308994j</v>
      </c>
      <c r="BZ114" s="71">
        <f t="shared" si="66"/>
        <v>52.031829729748992</v>
      </c>
      <c r="CA114" s="71">
        <f t="shared" si="67"/>
        <v>126.27410631899448</v>
      </c>
      <c r="CB114" s="158" t="str">
        <f t="shared" si="24"/>
        <v>1777.38598015182-2426.99930355661j</v>
      </c>
      <c r="CC114" s="71" t="str">
        <f t="shared" si="25"/>
        <v>579.249903647822-796.96638155608j</v>
      </c>
      <c r="CD114" s="71">
        <f t="shared" si="68"/>
        <v>59.870787051760217</v>
      </c>
      <c r="CE114" s="71">
        <f t="shared" si="69"/>
        <v>126.0103474517942</v>
      </c>
      <c r="CF114" s="71"/>
      <c r="CG114" s="71">
        <f t="shared" si="70"/>
        <v>-58.870787051760217</v>
      </c>
      <c r="CH114" s="71">
        <f t="shared" si="71"/>
        <v>-126.0103474517942</v>
      </c>
      <c r="CI114" s="71"/>
      <c r="CJ114" s="158"/>
      <c r="CK114" s="158"/>
      <c r="CL114" s="158"/>
      <c r="CM114" s="71"/>
      <c r="CN114" s="158">
        <v>1047.12854805089</v>
      </c>
      <c r="CO114" s="158">
        <v>35.450424081981801</v>
      </c>
      <c r="CP114" s="158">
        <v>83.992814583167998</v>
      </c>
      <c r="CQ114" s="64"/>
      <c r="CR114" s="69"/>
      <c r="CS114" s="69"/>
      <c r="CT114" s="69"/>
      <c r="CU114" s="64"/>
      <c r="CV114" s="69"/>
      <c r="CW114" s="69"/>
      <c r="CX114" s="69"/>
      <c r="CY114" s="64"/>
      <c r="CZ114" s="69"/>
      <c r="DA114" s="69"/>
      <c r="DB114" s="69"/>
      <c r="DC114" s="64"/>
      <c r="DD114" s="69"/>
      <c r="DE114" s="69"/>
      <c r="DF114" s="69"/>
      <c r="DG114" s="64"/>
      <c r="DH114" s="69"/>
      <c r="DI114" s="69"/>
      <c r="DJ114" s="69"/>
      <c r="DK114" s="64"/>
      <c r="DL114" s="69"/>
      <c r="DM114" s="69"/>
      <c r="DN114" s="69"/>
      <c r="DO114" s="70"/>
    </row>
    <row r="115" spans="1:119">
      <c r="A115" s="71">
        <v>51</v>
      </c>
      <c r="B115" s="71">
        <f t="shared" si="0"/>
        <v>33.884415613920268</v>
      </c>
      <c r="C115" s="71" t="str">
        <f t="shared" si="26"/>
        <v>212.90206232775j</v>
      </c>
      <c r="D115" s="71">
        <f t="shared" si="1"/>
        <v>0.99999998162954207</v>
      </c>
      <c r="E115" s="71" t="str">
        <f t="shared" si="2"/>
        <v>-0.00021290206232775j</v>
      </c>
      <c r="F115" s="71" t="str">
        <f t="shared" si="27"/>
        <v>0.999999981629542-0.00021290206232775j</v>
      </c>
      <c r="G115" s="71">
        <f t="shared" si="28"/>
        <v>3.7290139962687838E-8</v>
      </c>
      <c r="H115" s="71">
        <f t="shared" si="29"/>
        <v>-1.2198389660794636E-2</v>
      </c>
      <c r="I115" s="71"/>
      <c r="J115" s="71">
        <f t="shared" si="3"/>
        <v>42.477876106194692</v>
      </c>
      <c r="K115" s="71" t="str">
        <f t="shared" si="4"/>
        <v>1+0.0070353486496205j</v>
      </c>
      <c r="L115" s="71">
        <f t="shared" si="5"/>
        <v>0.9999937700450332</v>
      </c>
      <c r="M115" s="71" t="str">
        <f t="shared" si="6"/>
        <v>0.00108188161265346j</v>
      </c>
      <c r="N115" s="71" t="str">
        <f t="shared" si="30"/>
        <v>0.999993770045033+0.00108188161265346j</v>
      </c>
      <c r="O115" s="71" t="str">
        <f t="shared" si="31"/>
        <v>1.00001267100572+0.00595349041841614j</v>
      </c>
      <c r="P115" s="71" t="str">
        <f t="shared" si="32"/>
        <v>42.4784143436058+0.252891628392898j</v>
      </c>
      <c r="Q115" s="71"/>
      <c r="R115" s="71">
        <f t="shared" si="7"/>
        <v>46.725663716814154</v>
      </c>
      <c r="S115" s="71" t="str">
        <f t="shared" si="8"/>
        <v>1+9.58059280474875E-06j</v>
      </c>
      <c r="T115" s="71" t="str">
        <f t="shared" si="33"/>
        <v>0.999993770045033+0.00108188161265346j</v>
      </c>
      <c r="U115" s="71" t="str">
        <f t="shared" si="34"/>
        <v>1.00000506987063-0.00107231318531138j</v>
      </c>
      <c r="V115" s="71" t="str">
        <f t="shared" si="35"/>
        <v>46.7259006098843-0.0501045452959654j</v>
      </c>
      <c r="W115" s="71"/>
      <c r="X115" s="71" t="str">
        <f t="shared" si="9"/>
        <v>2.05329581899945+0.0117869562303012j</v>
      </c>
      <c r="Y115" s="71">
        <f t="shared" si="36"/>
        <v>6.2491735689831351</v>
      </c>
      <c r="Z115" s="71">
        <f t="shared" si="37"/>
        <v>-179.67109686733042</v>
      </c>
      <c r="AA115" s="71"/>
      <c r="AB115" s="71" t="str">
        <f t="shared" si="10"/>
        <v>7.5286847057407-0.00807306694861287j</v>
      </c>
      <c r="AC115" s="71">
        <f t="shared" si="38"/>
        <v>17.53438718721846</v>
      </c>
      <c r="AD115" s="71">
        <f t="shared" si="39"/>
        <v>179.93856131520002</v>
      </c>
      <c r="AE115" s="71"/>
      <c r="AF115" s="71" t="str">
        <f t="shared" si="40"/>
        <v>2.46570977428358-0.0121626865970978j</v>
      </c>
      <c r="AG115" s="71">
        <f t="shared" si="41"/>
        <v>7.8389448056108524</v>
      </c>
      <c r="AH115" s="71">
        <f t="shared" si="42"/>
        <v>179.71737754181194</v>
      </c>
      <c r="AI115" s="71"/>
      <c r="AJ115" s="71" t="str">
        <f t="shared" si="11"/>
        <v>99999.8998721207-100.063869102113j</v>
      </c>
      <c r="AK115" s="71" t="str">
        <f t="shared" si="12"/>
        <v>31999.9999974899-0.283415225348469j</v>
      </c>
      <c r="AL115" s="71" t="str">
        <f t="shared" si="43"/>
        <v>10000-104377674.782748j</v>
      </c>
      <c r="AM115" s="71" t="str">
        <f t="shared" si="44"/>
        <v>963.139115890396-32393071.5479387j</v>
      </c>
      <c r="AN115" s="71" t="str">
        <f t="shared" si="45"/>
        <v>10963.1391158904-32393071.5479387j</v>
      </c>
      <c r="AO115" s="71" t="str">
        <f t="shared" si="46"/>
        <v>31999.9575108146-31.8950567433023j</v>
      </c>
      <c r="AP115" s="71" t="str">
        <f t="shared" si="47"/>
        <v>0.242424287831134+0.000182145620847246j</v>
      </c>
      <c r="AQ115" s="71" t="str">
        <f t="shared" si="13"/>
        <v>1+0.003406432997244j</v>
      </c>
      <c r="AR115" s="71" t="str">
        <f t="shared" si="14"/>
        <v>1+6.79926745956886E-06j</v>
      </c>
      <c r="AS115" s="71" t="str">
        <f t="shared" si="15"/>
        <v>1.06663933226203E-08j</v>
      </c>
      <c r="AT115" s="71" t="str">
        <f t="shared" si="48"/>
        <v>-7.25236610294548E-14+1.06663933226203E-08j</v>
      </c>
      <c r="AU115" s="149" t="str">
        <f t="shared" si="49"/>
        <v>318723.829770803-93752404.6665626j</v>
      </c>
      <c r="AV115" s="71" t="str">
        <f t="shared" si="16"/>
        <v>9638.55412218062-0.955324210483821j</v>
      </c>
      <c r="AW115" s="71"/>
      <c r="AX115" s="71" t="str">
        <f t="shared" si="17"/>
        <v>0.602409632636289-0.0000597077631552388j</v>
      </c>
      <c r="AY115" s="71"/>
      <c r="AZ115" s="71" t="str">
        <f t="shared" si="50"/>
        <v>3.8345158144122-937.522048699909j</v>
      </c>
      <c r="BA115" s="71" t="str">
        <f t="shared" si="51"/>
        <v>2.25397191866151-564.772541896095j</v>
      </c>
      <c r="BB115" s="71">
        <f t="shared" si="52"/>
        <v>55.037540652733114</v>
      </c>
      <c r="BC115" s="71">
        <f t="shared" si="53"/>
        <v>90.22866266126826</v>
      </c>
      <c r="BD115" s="71" t="str">
        <f t="shared" si="18"/>
        <v>12.4099973697305-4252.01259486163j</v>
      </c>
      <c r="BE115" s="71">
        <f t="shared" si="54"/>
        <v>72.57192783995157</v>
      </c>
      <c r="BF115" s="71">
        <f t="shared" si="55"/>
        <v>90.167223976468279</v>
      </c>
      <c r="BG115" s="71"/>
      <c r="BH115" s="71" t="str">
        <f t="shared" si="19"/>
        <v>-1.31151083492407-1392.59259115423j</v>
      </c>
      <c r="BI115" s="71">
        <f t="shared" si="56"/>
        <v>62.876485458343971</v>
      </c>
      <c r="BJ115" s="71">
        <f t="shared" si="57"/>
        <v>89.946040203080216</v>
      </c>
      <c r="BK115" s="71"/>
      <c r="BL115" s="71">
        <f t="shared" si="58"/>
        <v>-61.876485458343971</v>
      </c>
      <c r="BM115" s="71">
        <f t="shared" si="59"/>
        <v>-89.946040203080216</v>
      </c>
      <c r="BN115" s="71"/>
      <c r="BO115" s="158"/>
      <c r="BP115" s="158" t="str">
        <f t="shared" si="20"/>
        <v>0.00001+1.00063969294043E-08j</v>
      </c>
      <c r="BQ115" s="158" t="str">
        <f t="shared" si="21"/>
        <v>3.62614097450971E-11+1.06449795943248E-08j</v>
      </c>
      <c r="BR115" s="158" t="str">
        <f t="shared" si="22"/>
        <v>-0.000357978869245751-0.000266219998139889j</v>
      </c>
      <c r="BS115" s="158" t="str">
        <f t="shared" si="23"/>
        <v>0.0000412500362614097+2.06513765237291E-08j</v>
      </c>
      <c r="BT115" s="158" t="str">
        <f t="shared" si="60"/>
        <v>-1.47611435277859E-08-1.09889773331992E-08j</v>
      </c>
      <c r="BU115" s="158" t="str">
        <f t="shared" si="61"/>
        <v>-3.62614097450971E-11-1.06449795943248E-08j</v>
      </c>
      <c r="BV115" s="158" t="str">
        <f t="shared" si="62"/>
        <v>-1.4797404937531E-08-2.1633956927524E-08j</v>
      </c>
      <c r="BW115" s="158" t="str">
        <f t="shared" si="63"/>
        <v>0.999999998851846-0.0000338844172315961j</v>
      </c>
      <c r="BX115" s="158" t="str">
        <f t="shared" si="64"/>
        <v>-0.00001-1.00063969294043E-08j</v>
      </c>
      <c r="BY115" s="158" t="str">
        <f t="shared" si="65"/>
        <v>215.698808454774-314.700530149865j</v>
      </c>
      <c r="BZ115" s="71">
        <f t="shared" si="66"/>
        <v>51.630492064647065</v>
      </c>
      <c r="CA115" s="71">
        <f t="shared" si="67"/>
        <v>124.42711906582274</v>
      </c>
      <c r="CB115" s="158" t="str">
        <f t="shared" si="24"/>
        <v>1621.38772181129-2371.02241914917j</v>
      </c>
      <c r="CC115" s="71" t="str">
        <f t="shared" si="25"/>
        <v>528.023056388106-778.58365016935j</v>
      </c>
      <c r="CD115" s="71">
        <f t="shared" si="68"/>
        <v>59.469436870257937</v>
      </c>
      <c r="CE115" s="71">
        <f t="shared" si="69"/>
        <v>124.14449660763475</v>
      </c>
      <c r="CF115" s="71"/>
      <c r="CG115" s="71">
        <f t="shared" si="70"/>
        <v>-58.469436870257937</v>
      </c>
      <c r="CH115" s="71">
        <f t="shared" si="71"/>
        <v>-124.14449660763475</v>
      </c>
      <c r="CI115" s="71"/>
      <c r="CJ115" s="158"/>
      <c r="CK115" s="158"/>
      <c r="CL115" s="158"/>
      <c r="CM115" s="71"/>
      <c r="CN115" s="158">
        <v>1096.47819614318</v>
      </c>
      <c r="CO115" s="158">
        <v>35.0298815017387</v>
      </c>
      <c r="CP115" s="158">
        <v>83.621537135320196</v>
      </c>
      <c r="CQ115" s="64"/>
      <c r="CR115" s="69"/>
      <c r="CS115" s="69"/>
      <c r="CT115" s="69"/>
      <c r="CU115" s="64"/>
      <c r="CV115" s="69"/>
      <c r="CW115" s="69"/>
      <c r="CX115" s="69"/>
      <c r="CY115" s="64"/>
      <c r="CZ115" s="69"/>
      <c r="DA115" s="69"/>
      <c r="DB115" s="69"/>
      <c r="DC115" s="64"/>
      <c r="DD115" s="69"/>
      <c r="DE115" s="69"/>
      <c r="DF115" s="69"/>
      <c r="DG115" s="64"/>
      <c r="DH115" s="69"/>
      <c r="DI115" s="69"/>
      <c r="DJ115" s="69"/>
      <c r="DK115" s="64"/>
      <c r="DL115" s="69"/>
      <c r="DM115" s="69"/>
      <c r="DN115" s="69"/>
      <c r="DO115" s="70"/>
    </row>
    <row r="116" spans="1:119">
      <c r="A116" s="71">
        <v>52</v>
      </c>
      <c r="B116" s="71">
        <f t="shared" si="0"/>
        <v>36.307805477010156</v>
      </c>
      <c r="C116" s="71" t="str">
        <f t="shared" si="26"/>
        <v>228.128669909085j</v>
      </c>
      <c r="D116" s="71">
        <f t="shared" si="1"/>
        <v>0.99999997890789216</v>
      </c>
      <c r="E116" s="71" t="str">
        <f t="shared" si="2"/>
        <v>-0.000228128669909085j</v>
      </c>
      <c r="F116" s="71" t="str">
        <f t="shared" si="27"/>
        <v>0.999999978907892-0.000228128669909085j</v>
      </c>
      <c r="G116" s="71">
        <f t="shared" si="28"/>
        <v>4.2814810566194855E-8</v>
      </c>
      <c r="H116" s="71">
        <f t="shared" si="29"/>
        <v>-1.3070810020667902E-2</v>
      </c>
      <c r="I116" s="71"/>
      <c r="J116" s="71">
        <f t="shared" si="3"/>
        <v>42.477876106194692</v>
      </c>
      <c r="K116" s="71" t="str">
        <f t="shared" si="4"/>
        <v>1+0.00753851189714571j</v>
      </c>
      <c r="L116" s="71">
        <f t="shared" si="5"/>
        <v>0.99999284705464309</v>
      </c>
      <c r="M116" s="71" t="str">
        <f t="shared" si="6"/>
        <v>0.00115925703393978j</v>
      </c>
      <c r="N116" s="71" t="str">
        <f t="shared" si="30"/>
        <v>0.999992847054643+0.00115925703393978j</v>
      </c>
      <c r="O116" s="71" t="str">
        <f t="shared" si="31"/>
        <v>1.00001454827884+0.00637928362867857j</v>
      </c>
      <c r="P116" s="71" t="str">
        <f t="shared" si="32"/>
        <v>42.4784940861808+0.270978419625284j</v>
      </c>
      <c r="Q116" s="71"/>
      <c r="R116" s="71">
        <f t="shared" si="7"/>
        <v>46.725663716814154</v>
      </c>
      <c r="S116" s="71" t="str">
        <f t="shared" si="8"/>
        <v>1+0.0000102657901459088j</v>
      </c>
      <c r="T116" s="71" t="str">
        <f t="shared" si="33"/>
        <v>0.999992847054643+0.00115925703393978j</v>
      </c>
      <c r="U116" s="71" t="str">
        <f t="shared" si="34"/>
        <v>1.00000582099346-0.00114900621060013j</v>
      </c>
      <c r="V116" s="71" t="str">
        <f t="shared" si="35"/>
        <v>46.7259357065971-0.0536880778050326j</v>
      </c>
      <c r="W116" s="71"/>
      <c r="X116" s="71" t="str">
        <f t="shared" si="9"/>
        <v>2.05330005353152+0.0126299578570916j</v>
      </c>
      <c r="Y116" s="71">
        <f t="shared" si="36"/>
        <v>6.2492126836850383</v>
      </c>
      <c r="Z116" s="71">
        <f t="shared" si="37"/>
        <v>-179.6475750569702</v>
      </c>
      <c r="AA116" s="71"/>
      <c r="AB116" s="71" t="str">
        <f t="shared" si="10"/>
        <v>7.528690360679-0.00865046162782493j</v>
      </c>
      <c r="AC116" s="71">
        <f t="shared" si="38"/>
        <v>17.534394451198718</v>
      </c>
      <c r="AD116" s="71">
        <f t="shared" si="39"/>
        <v>179.93416720568152</v>
      </c>
      <c r="AE116" s="71"/>
      <c r="AF116" s="71" t="str">
        <f t="shared" si="40"/>
        <v>2.46570125065664-0.0130325103377154j</v>
      </c>
      <c r="AG116" s="71">
        <f t="shared" si="41"/>
        <v>7.8389304349048796</v>
      </c>
      <c r="AH116" s="71">
        <f t="shared" si="42"/>
        <v>179.69716489975843</v>
      </c>
      <c r="AI116" s="71"/>
      <c r="AJ116" s="71" t="str">
        <f t="shared" si="11"/>
        <v>99999.8850378299-107.220351594285j</v>
      </c>
      <c r="AK116" s="71" t="str">
        <f t="shared" si="12"/>
        <v>31999.999997118-0.303684885355623j</v>
      </c>
      <c r="AL116" s="71" t="str">
        <f t="shared" si="43"/>
        <v>10000-97410913.8981891j</v>
      </c>
      <c r="AM116" s="71" t="str">
        <f t="shared" si="44"/>
        <v>963.13911526745-30230973.3469371j</v>
      </c>
      <c r="AN116" s="71" t="str">
        <f t="shared" si="45"/>
        <v>10963.1391152674-30230973.3469371j</v>
      </c>
      <c r="AO116" s="71" t="str">
        <f t="shared" si="46"/>
        <v>31999.9512159007-34.1761600415778j</v>
      </c>
      <c r="AP116" s="71" t="str">
        <f t="shared" si="47"/>
        <v>0.24242429455833+0.00019517254730536j</v>
      </c>
      <c r="AQ116" s="71" t="str">
        <f t="shared" si="13"/>
        <v>1+0.00365005871854536j</v>
      </c>
      <c r="AR116" s="71" t="str">
        <f t="shared" si="14"/>
        <v>1+7.28554634440192E-06j</v>
      </c>
      <c r="AS116" s="71" t="str">
        <f t="shared" si="15"/>
        <v>1.14292463624452E-08j</v>
      </c>
      <c r="AT116" s="71" t="str">
        <f t="shared" si="48"/>
        <v>-8.32683040551816E-14+1.14292463624452E-08j</v>
      </c>
      <c r="AU116" s="149" t="str">
        <f t="shared" si="49"/>
        <v>318723.82976862-87494835.1647615j</v>
      </c>
      <c r="AV116" s="71" t="str">
        <f t="shared" si="16"/>
        <v>9638.55410815242-1.02364833280444j</v>
      </c>
      <c r="AW116" s="71"/>
      <c r="AX116" s="71" t="str">
        <f t="shared" si="17"/>
        <v>0.602409631759526-0.0000639780208002775j</v>
      </c>
      <c r="AY116" s="71"/>
      <c r="AZ116" s="71" t="str">
        <f t="shared" si="50"/>
        <v>3.83451590948755-874.946210788808j</v>
      </c>
      <c r="BA116" s="71" t="str">
        <f t="shared" si="51"/>
        <v>2.25397199013747-527.076269975417j</v>
      </c>
      <c r="BB116" s="71">
        <f t="shared" si="52"/>
        <v>54.437548697134432</v>
      </c>
      <c r="BC116" s="71">
        <f t="shared" si="53"/>
        <v>90.245016333145131</v>
      </c>
      <c r="BD116" s="71" t="str">
        <f t="shared" si="18"/>
        <v>12.410004147029-3968.21353100478j</v>
      </c>
      <c r="BE116" s="71">
        <f t="shared" si="54"/>
        <v>71.971943148333153</v>
      </c>
      <c r="BF116" s="71">
        <f t="shared" si="55"/>
        <v>90.179183538826663</v>
      </c>
      <c r="BG116" s="71"/>
      <c r="BH116" s="71" t="str">
        <f t="shared" si="19"/>
        <v>-1.31150538219207-1299.64199298309j</v>
      </c>
      <c r="BI116" s="71">
        <f t="shared" si="56"/>
        <v>62.276479132039341</v>
      </c>
      <c r="BJ116" s="71">
        <f t="shared" si="57"/>
        <v>89.942181232903579</v>
      </c>
      <c r="BK116" s="71"/>
      <c r="BL116" s="71">
        <f t="shared" si="58"/>
        <v>-61.276479132039341</v>
      </c>
      <c r="BM116" s="71">
        <f t="shared" si="59"/>
        <v>-89.942181232903579</v>
      </c>
      <c r="BN116" s="71"/>
      <c r="BO116" s="158"/>
      <c r="BP116" s="158" t="str">
        <f t="shared" si="20"/>
        <v>0.00001+1.0722047485727E-08j</v>
      </c>
      <c r="BQ116" s="158" t="str">
        <f t="shared" si="21"/>
        <v>4.1633597346144E-11+1.14062815303793E-08j</v>
      </c>
      <c r="BR116" s="158" t="str">
        <f t="shared" si="22"/>
        <v>-0.000358102726064035-0.000285259450681667j</v>
      </c>
      <c r="BS116" s="158" t="str">
        <f t="shared" si="23"/>
        <v>0.0000412500416335973+2.21283290161063E-08j</v>
      </c>
      <c r="BT116" s="158" t="str">
        <f t="shared" si="60"/>
        <v>-1.47654400442665E-08-1.17748884319398E-08j</v>
      </c>
      <c r="BU116" s="158" t="str">
        <f t="shared" si="61"/>
        <v>-4.1633597346144E-11-1.14062815303793E-08j</v>
      </c>
      <c r="BV116" s="158" t="str">
        <f t="shared" si="62"/>
        <v>-1.48070736416126E-08-2.31811699623191E-08j</v>
      </c>
      <c r="BW116" s="158" t="str">
        <f t="shared" si="63"/>
        <v>0.999999998681743-0.000036307807204205j</v>
      </c>
      <c r="BX116" s="158" t="str">
        <f t="shared" si="64"/>
        <v>-0.00001-1.0722047485727E-08j</v>
      </c>
      <c r="BY116" s="158" t="str">
        <f t="shared" si="65"/>
        <v>196.018668871383-306.176846230757j</v>
      </c>
      <c r="BZ116" s="71">
        <f t="shared" si="66"/>
        <v>51.211249371610577</v>
      </c>
      <c r="CA116" s="71">
        <f t="shared" si="67"/>
        <v>122.62793606153171</v>
      </c>
      <c r="CB116" s="158" t="str">
        <f t="shared" si="24"/>
        <v>1473.11529178546-2306.80632285401j</v>
      </c>
      <c r="CC116" s="71" t="str">
        <f t="shared" si="25"/>
        <v>479.333224074547-757.495248001737j</v>
      </c>
      <c r="CD116" s="71">
        <f t="shared" si="68"/>
        <v>59.050179806515473</v>
      </c>
      <c r="CE116" s="71">
        <f t="shared" si="69"/>
        <v>122.32510096129005</v>
      </c>
      <c r="CF116" s="71"/>
      <c r="CG116" s="71">
        <f t="shared" si="70"/>
        <v>-58.050179806515473</v>
      </c>
      <c r="CH116" s="71">
        <f t="shared" si="71"/>
        <v>-122.32510096129005</v>
      </c>
      <c r="CI116" s="71"/>
      <c r="CJ116" s="158"/>
      <c r="CK116" s="158"/>
      <c r="CL116" s="158"/>
      <c r="CM116" s="71"/>
      <c r="CN116" s="158">
        <v>1148.1536214968801</v>
      </c>
      <c r="CO116" s="158">
        <v>34.607490799747097</v>
      </c>
      <c r="CP116" s="158">
        <v>83.241804226521893</v>
      </c>
      <c r="CQ116" s="64"/>
      <c r="CR116" s="69"/>
      <c r="CS116" s="69"/>
      <c r="CT116" s="69"/>
      <c r="CU116" s="64"/>
      <c r="CV116" s="69"/>
      <c r="CW116" s="69"/>
      <c r="CX116" s="69"/>
      <c r="CY116" s="64"/>
      <c r="CZ116" s="69"/>
      <c r="DA116" s="69"/>
      <c r="DB116" s="69"/>
      <c r="DC116" s="64"/>
      <c r="DD116" s="69"/>
      <c r="DE116" s="69"/>
      <c r="DF116" s="69"/>
      <c r="DG116" s="64"/>
      <c r="DH116" s="69"/>
      <c r="DI116" s="69"/>
      <c r="DJ116" s="69"/>
      <c r="DK116" s="64"/>
      <c r="DL116" s="69"/>
      <c r="DM116" s="69"/>
      <c r="DN116" s="69"/>
      <c r="DO116" s="70"/>
    </row>
    <row r="117" spans="1:119">
      <c r="A117" s="71">
        <v>53</v>
      </c>
      <c r="B117" s="71">
        <f t="shared" si="0"/>
        <v>38.904514499428053</v>
      </c>
      <c r="C117" s="71" t="str">
        <f t="shared" si="26"/>
        <v>244.444273885762j</v>
      </c>
      <c r="D117" s="71">
        <f t="shared" si="1"/>
        <v>0.99999997578302002</v>
      </c>
      <c r="E117" s="71" t="str">
        <f t="shared" si="2"/>
        <v>-0.000244444273885762j</v>
      </c>
      <c r="F117" s="71" t="str">
        <f t="shared" si="27"/>
        <v>0.99999997578302-0.000244444273885762j</v>
      </c>
      <c r="G117" s="71">
        <f t="shared" si="28"/>
        <v>4.9157981100000306E-8</v>
      </c>
      <c r="H117" s="71">
        <f t="shared" si="29"/>
        <v>-1.400562528000868E-2</v>
      </c>
      <c r="I117" s="71"/>
      <c r="J117" s="71">
        <f t="shared" si="3"/>
        <v>42.477876106194692</v>
      </c>
      <c r="K117" s="71" t="str">
        <f t="shared" si="4"/>
        <v>1+0.008077661030555j</v>
      </c>
      <c r="L117" s="71">
        <f t="shared" si="5"/>
        <v>0.99999178731988414</v>
      </c>
      <c r="M117" s="71" t="str">
        <f t="shared" si="6"/>
        <v>0.00124216629159896j</v>
      </c>
      <c r="N117" s="71" t="str">
        <f t="shared" si="30"/>
        <v>0.999991787319884+0.00124216629159896j</v>
      </c>
      <c r="O117" s="71" t="str">
        <f t="shared" si="31"/>
        <v>1.00001670368241+0.00683553012822717j</v>
      </c>
      <c r="P117" s="71" t="str">
        <f t="shared" si="32"/>
        <v>42.4785856431466+0.290358801906995j</v>
      </c>
      <c r="Q117" s="71"/>
      <c r="R117" s="71">
        <f t="shared" si="7"/>
        <v>46.725663716814154</v>
      </c>
      <c r="S117" s="71" t="str">
        <f t="shared" si="8"/>
        <v>1+0.0000109999923248593j</v>
      </c>
      <c r="T117" s="71" t="str">
        <f t="shared" si="33"/>
        <v>0.999991787319884+0.00124216629159896j</v>
      </c>
      <c r="U117" s="71" t="str">
        <f t="shared" si="34"/>
        <v>1.00000668339886-0.00123118471249308j</v>
      </c>
      <c r="V117" s="71" t="str">
        <f t="shared" si="35"/>
        <v>46.7259760030618-0.0575279228492342j</v>
      </c>
      <c r="W117" s="71"/>
      <c r="X117" s="71" t="str">
        <f t="shared" si="9"/>
        <v>2.05330491543695+0.0135332519188046j</v>
      </c>
      <c r="Y117" s="71">
        <f t="shared" si="36"/>
        <v>6.2492575930895109</v>
      </c>
      <c r="Z117" s="71">
        <f t="shared" si="37"/>
        <v>-179.62237123939323</v>
      </c>
      <c r="AA117" s="71"/>
      <c r="AB117" s="71" t="str">
        <f t="shared" si="10"/>
        <v>7.52869685342443-0.00926915452147415j</v>
      </c>
      <c r="AC117" s="71">
        <f t="shared" si="38"/>
        <v>17.534402791369846</v>
      </c>
      <c r="AD117" s="71">
        <f t="shared" si="39"/>
        <v>179.9294588192702</v>
      </c>
      <c r="AE117" s="71"/>
      <c r="AF117" s="71" t="str">
        <f t="shared" si="40"/>
        <v>2.46569146429306-0.0139645333311549j</v>
      </c>
      <c r="AG117" s="71">
        <f t="shared" si="41"/>
        <v>7.838913935185456</v>
      </c>
      <c r="AH117" s="71">
        <f t="shared" si="42"/>
        <v>179.67550673722664</v>
      </c>
      <c r="AI117" s="71"/>
      <c r="AJ117" s="71" t="str">
        <f t="shared" si="11"/>
        <v>99999.8680057905-114.888657079733j</v>
      </c>
      <c r="AK117" s="71" t="str">
        <f t="shared" si="12"/>
        <v>31999.999996691-0.325404217363078j</v>
      </c>
      <c r="AL117" s="71" t="str">
        <f t="shared" si="43"/>
        <v>10000-90909154.34005j</v>
      </c>
      <c r="AM117" s="71" t="str">
        <f t="shared" si="44"/>
        <v>963.139114552218-28213185.9027364j</v>
      </c>
      <c r="AN117" s="71" t="str">
        <f t="shared" si="45"/>
        <v>10963.1391145522-28213185.9027364j</v>
      </c>
      <c r="AO117" s="71" t="str">
        <f t="shared" si="46"/>
        <v>31999.9439883767-36.620404190389j</v>
      </c>
      <c r="AP117" s="71" t="str">
        <f t="shared" si="47"/>
        <v>0.242424302282184+0.000209131150079357j</v>
      </c>
      <c r="AQ117" s="71" t="str">
        <f t="shared" si="13"/>
        <v>1+0.00391110838217219j</v>
      </c>
      <c r="AR117" s="71" t="str">
        <f t="shared" si="14"/>
        <v>1+7.80660355722992E-06j</v>
      </c>
      <c r="AS117" s="71" t="str">
        <f t="shared" si="15"/>
        <v>1.22466581216767E-08j</v>
      </c>
      <c r="AT117" s="71" t="str">
        <f t="shared" si="48"/>
        <v>-9.560480485686E-14+1.22466581216767E-08j</v>
      </c>
      <c r="AU117" s="149" t="str">
        <f t="shared" si="49"/>
        <v>318723.829766114-81654931.5360996j</v>
      </c>
      <c r="AV117" s="71" t="str">
        <f t="shared" si="16"/>
        <v>9638.55409204589-1.09685894854134j</v>
      </c>
      <c r="AW117" s="71"/>
      <c r="AX117" s="71" t="str">
        <f t="shared" si="17"/>
        <v>0.602409630752868-0.0000685536842838338j</v>
      </c>
      <c r="AY117" s="71"/>
      <c r="AZ117" s="71" t="str">
        <f t="shared" si="50"/>
        <v>3.83451601864866-816.547021389493j</v>
      </c>
      <c r="BA117" s="71" t="str">
        <f t="shared" si="51"/>
        <v>2.25397207220286-491.896052517799j</v>
      </c>
      <c r="BB117" s="71">
        <f t="shared" si="52"/>
        <v>53.837557933327069</v>
      </c>
      <c r="BC117" s="71">
        <f t="shared" si="53"/>
        <v>90.262539579998176</v>
      </c>
      <c r="BD117" s="71" t="str">
        <f t="shared" si="18"/>
        <v>12.4100119284096-3703.35715521807j</v>
      </c>
      <c r="BE117" s="71">
        <f t="shared" si="54"/>
        <v>71.371960724696905</v>
      </c>
      <c r="BF117" s="71">
        <f t="shared" si="55"/>
        <v>90.191998399268357</v>
      </c>
      <c r="BG117" s="71"/>
      <c r="BH117" s="71" t="str">
        <f t="shared" si="19"/>
        <v>-1.31149912166277-1212.89537368072j</v>
      </c>
      <c r="BI117" s="71">
        <f t="shared" si="56"/>
        <v>61.676471868512543</v>
      </c>
      <c r="BJ117" s="71">
        <f t="shared" si="57"/>
        <v>89.938046317224817</v>
      </c>
      <c r="BK117" s="71"/>
      <c r="BL117" s="71">
        <f t="shared" si="58"/>
        <v>-60.676471868512543</v>
      </c>
      <c r="BM117" s="71">
        <f t="shared" si="59"/>
        <v>-89.938046317224817</v>
      </c>
      <c r="BN117" s="71"/>
      <c r="BO117" s="158"/>
      <c r="BP117" s="158" t="str">
        <f t="shared" si="20"/>
        <v>0.00001+1.14888808726308E-08j</v>
      </c>
      <c r="BQ117" s="158" t="str">
        <f t="shared" si="21"/>
        <v>4.78016712173181E-11+1.22220267367711E-08j</v>
      </c>
      <c r="BR117" s="158" t="str">
        <f t="shared" si="22"/>
        <v>-0.000358244932272189-0.000305660495674854j</v>
      </c>
      <c r="BS117" s="158" t="str">
        <f t="shared" si="23"/>
        <v>0.0000412500478016712+2.37109076094019E-08j</v>
      </c>
      <c r="BT117" s="158" t="str">
        <f t="shared" si="60"/>
        <v>-1.47703730931615E-08-1.26170043701609E-08j</v>
      </c>
      <c r="BU117" s="158" t="str">
        <f t="shared" si="61"/>
        <v>-4.78016712173181E-11-1.22220267367711E-08j</v>
      </c>
      <c r="BV117" s="158" t="str">
        <f t="shared" si="62"/>
        <v>-1.48181747643788E-08-2.4839031106932E-08j</v>
      </c>
      <c r="BW117" s="158" t="str">
        <f t="shared" si="63"/>
        <v>0.999999998486439-0.0000389045163425524j</v>
      </c>
      <c r="BX117" s="158" t="str">
        <f t="shared" si="64"/>
        <v>-0.00001-1.14888808726308E-08j</v>
      </c>
      <c r="BY117" s="158" t="str">
        <f t="shared" si="65"/>
        <v>177.46272106139-296.723603479323j</v>
      </c>
      <c r="BZ117" s="71">
        <f t="shared" si="66"/>
        <v>50.775056737240561</v>
      </c>
      <c r="CA117" s="71">
        <f t="shared" si="67"/>
        <v>120.88255356395783</v>
      </c>
      <c r="CB117" s="158" t="str">
        <f t="shared" si="24"/>
        <v>1333.31265272421-2235.58698923486j</v>
      </c>
      <c r="CC117" s="71" t="str">
        <f t="shared" si="25"/>
        <v>433.424709900364-734.107040436546j</v>
      </c>
      <c r="CD117" s="71">
        <f t="shared" si="68"/>
        <v>58.613970672426049</v>
      </c>
      <c r="CE117" s="71">
        <f t="shared" si="69"/>
        <v>120.55806030118453</v>
      </c>
      <c r="CF117" s="71"/>
      <c r="CG117" s="71">
        <f t="shared" si="70"/>
        <v>-57.613970672426049</v>
      </c>
      <c r="CH117" s="71">
        <f t="shared" si="71"/>
        <v>-120.55806030118453</v>
      </c>
      <c r="CI117" s="71"/>
      <c r="CJ117" s="158"/>
      <c r="CK117" s="158"/>
      <c r="CL117" s="158"/>
      <c r="CM117" s="71"/>
      <c r="CN117" s="158">
        <v>1202.26443461741</v>
      </c>
      <c r="CO117" s="158">
        <v>34.183107912797198</v>
      </c>
      <c r="CP117" s="158">
        <v>82.853491260890493</v>
      </c>
      <c r="CQ117" s="64"/>
      <c r="CR117" s="69"/>
      <c r="CS117" s="69"/>
      <c r="CT117" s="69"/>
      <c r="CU117" s="64"/>
      <c r="CV117" s="69"/>
      <c r="CW117" s="69"/>
      <c r="CX117" s="69"/>
      <c r="CY117" s="64"/>
      <c r="CZ117" s="69"/>
      <c r="DA117" s="69"/>
      <c r="DB117" s="69"/>
      <c r="DC117" s="64"/>
      <c r="DD117" s="69"/>
      <c r="DE117" s="69"/>
      <c r="DF117" s="69"/>
      <c r="DG117" s="64"/>
      <c r="DH117" s="69"/>
      <c r="DI117" s="69"/>
      <c r="DJ117" s="69"/>
      <c r="DK117" s="64"/>
      <c r="DL117" s="69"/>
      <c r="DM117" s="69"/>
      <c r="DN117" s="69"/>
      <c r="DO117" s="70"/>
    </row>
    <row r="118" spans="1:119">
      <c r="A118" s="71">
        <v>54</v>
      </c>
      <c r="B118" s="71">
        <f t="shared" si="0"/>
        <v>41.686938347033546</v>
      </c>
      <c r="C118" s="71" t="str">
        <f t="shared" si="26"/>
        <v>261.926758523382j</v>
      </c>
      <c r="D118" s="71">
        <f t="shared" si="1"/>
        <v>0.99999997219518677</v>
      </c>
      <c r="E118" s="71" t="str">
        <f t="shared" si="2"/>
        <v>-0.000261926758523382j</v>
      </c>
      <c r="F118" s="71" t="str">
        <f t="shared" si="27"/>
        <v>0.999999972195187-0.000261926758523382j</v>
      </c>
      <c r="G118" s="71">
        <f t="shared" si="28"/>
        <v>5.644091766909786E-8</v>
      </c>
      <c r="H118" s="71">
        <f t="shared" si="29"/>
        <v>-1.5007297879012133E-2</v>
      </c>
      <c r="I118" s="71"/>
      <c r="J118" s="71">
        <f t="shared" si="3"/>
        <v>42.477876106194692</v>
      </c>
      <c r="K118" s="71" t="str">
        <f t="shared" si="4"/>
        <v>1+0.00865536973540515j</v>
      </c>
      <c r="L118" s="71">
        <f t="shared" si="5"/>
        <v>0.99999057058158269</v>
      </c>
      <c r="M118" s="71" t="str">
        <f t="shared" si="6"/>
        <v>0.00133100516176368j</v>
      </c>
      <c r="N118" s="71" t="str">
        <f t="shared" si="30"/>
        <v>0.999990570581583+0.00133100516176368j</v>
      </c>
      <c r="O118" s="71" t="str">
        <f t="shared" si="31"/>
        <v>1.00001917842426+0.00732440811196853j</v>
      </c>
      <c r="P118" s="71" t="str">
        <f t="shared" si="32"/>
        <v>42.4786907649243+0.311125300331407j</v>
      </c>
      <c r="Q118" s="71"/>
      <c r="R118" s="71">
        <f t="shared" si="7"/>
        <v>46.725663716814154</v>
      </c>
      <c r="S118" s="71" t="str">
        <f t="shared" si="8"/>
        <v>1+0.0000117867041335522j</v>
      </c>
      <c r="T118" s="71" t="str">
        <f t="shared" si="33"/>
        <v>0.999990570581583+0.00133100516176368j</v>
      </c>
      <c r="U118" s="71" t="str">
        <f t="shared" si="34"/>
        <v>1.00000767357405-0.00131924111087322j</v>
      </c>
      <c r="V118" s="71" t="str">
        <f t="shared" si="35"/>
        <v>46.7260222696547-0.0616424165080584j</v>
      </c>
      <c r="W118" s="71"/>
      <c r="X118" s="71" t="str">
        <f t="shared" si="9"/>
        <v>2.05331049766725+0.0145011508440924j</v>
      </c>
      <c r="Y118" s="71">
        <f t="shared" si="36"/>
        <v>6.2493091556130311</v>
      </c>
      <c r="Z118" s="71">
        <f t="shared" si="37"/>
        <v>-179.59536517762905</v>
      </c>
      <c r="AA118" s="71"/>
      <c r="AB118" s="71" t="str">
        <f t="shared" si="10"/>
        <v>7.52870430810343-0.0099321000201534j</v>
      </c>
      <c r="AC118" s="71">
        <f t="shared" si="38"/>
        <v>17.534412367175168</v>
      </c>
      <c r="AD118" s="71">
        <f t="shared" si="39"/>
        <v>179.92441367605377</v>
      </c>
      <c r="AE118" s="71"/>
      <c r="AF118" s="71" t="str">
        <f t="shared" si="40"/>
        <v>2.4656802281359-0.0149632017367882j</v>
      </c>
      <c r="AG118" s="71">
        <f t="shared" si="41"/>
        <v>7.8388949910499512</v>
      </c>
      <c r="AH118" s="71">
        <f t="shared" si="42"/>
        <v>179.6522996885522</v>
      </c>
      <c r="AI118" s="71"/>
      <c r="AJ118" s="71" t="str">
        <f t="shared" si="11"/>
        <v>99999.8484504-123.105389939981j</v>
      </c>
      <c r="AK118" s="71" t="str">
        <f t="shared" si="12"/>
        <v>31999.9999962008-0.348676900904929j</v>
      </c>
      <c r="AL118" s="71" t="str">
        <f t="shared" si="43"/>
        <v>10000-84841359.2696694j</v>
      </c>
      <c r="AM118" s="71" t="str">
        <f t="shared" si="44"/>
        <v>963.139113731015-26330077.0930163j</v>
      </c>
      <c r="AN118" s="71" t="str">
        <f t="shared" si="45"/>
        <v>10963.139113731-26330077.0930163j</v>
      </c>
      <c r="AO118" s="71" t="str">
        <f t="shared" si="46"/>
        <v>31999.9356900742-39.2394564327848j</v>
      </c>
      <c r="AP118" s="71" t="str">
        <f t="shared" si="47"/>
        <v>0.242424311150353+0.000224088061916772j</v>
      </c>
      <c r="AQ118" s="71" t="str">
        <f t="shared" si="13"/>
        <v>1+0.00419082813637411j</v>
      </c>
      <c r="AR118" s="71" t="str">
        <f t="shared" si="14"/>
        <v>1+8.36492641990841E-06j</v>
      </c>
      <c r="AS118" s="71" t="str">
        <f t="shared" si="15"/>
        <v>1.31225306020214E-08j</v>
      </c>
      <c r="AT118" s="71" t="str">
        <f t="shared" si="48"/>
        <v>-1.09769002928905E-13+1.31225306020214E-08j</v>
      </c>
      <c r="AU118" s="149" t="str">
        <f t="shared" si="49"/>
        <v>318723.829763238-76204816.3813736j</v>
      </c>
      <c r="AV118" s="71" t="str">
        <f t="shared" si="16"/>
        <v>9638.55407355312-1.1753055362297j</v>
      </c>
      <c r="AW118" s="71"/>
      <c r="AX118" s="71" t="str">
        <f t="shared" si="17"/>
        <v>0.60240962959707-0.0000734565960143562j</v>
      </c>
      <c r="AY118" s="71"/>
      <c r="AZ118" s="71" t="str">
        <f t="shared" si="50"/>
        <v>3.83451614398241-762.045705779032j</v>
      </c>
      <c r="BA118" s="71" t="str">
        <f t="shared" si="51"/>
        <v>2.25397216642654-459.063953024888j</v>
      </c>
      <c r="BB118" s="71">
        <f t="shared" si="52"/>
        <v>53.237568537874147</v>
      </c>
      <c r="BC118" s="71">
        <f t="shared" si="53"/>
        <v>90.281316042506461</v>
      </c>
      <c r="BD118" s="71" t="str">
        <f t="shared" si="18"/>
        <v>12.4100208626305-3456.17914751047j</v>
      </c>
      <c r="BE118" s="71">
        <f t="shared" si="54"/>
        <v>70.771980905049332</v>
      </c>
      <c r="BF118" s="71">
        <f t="shared" si="55"/>
        <v>90.205729718560249</v>
      </c>
      <c r="BG118" s="71"/>
      <c r="BH118" s="71" t="str">
        <f t="shared" si="19"/>
        <v>-1.31149193367232-1131.93863906361j</v>
      </c>
      <c r="BI118" s="71">
        <f t="shared" si="56"/>
        <v>61.076463528924101</v>
      </c>
      <c r="BJ118" s="71">
        <f t="shared" si="57"/>
        <v>89.93361573105868</v>
      </c>
      <c r="BK118" s="71"/>
      <c r="BL118" s="71">
        <f t="shared" si="58"/>
        <v>-60.076463528924101</v>
      </c>
      <c r="BM118" s="71">
        <f t="shared" si="59"/>
        <v>-89.93361573105868</v>
      </c>
      <c r="BN118" s="71"/>
      <c r="BO118" s="158"/>
      <c r="BP118" s="158" t="str">
        <f t="shared" si="20"/>
        <v>0.00001+1.2310557650599E-08j</v>
      </c>
      <c r="BQ118" s="158" t="str">
        <f t="shared" si="21"/>
        <v>5.48835375426619E-11+1.30961079186957E-08j</v>
      </c>
      <c r="BR118" s="158" t="str">
        <f t="shared" si="22"/>
        <v>-0.00035840820625673-0.000327520491168174j</v>
      </c>
      <c r="BS118" s="158" t="str">
        <f t="shared" si="23"/>
        <v>0.0000412500548835375+2.54066655692947E-08j</v>
      </c>
      <c r="BT118" s="158" t="str">
        <f t="shared" si="60"/>
        <v>-1.47760369752141E-08-1.3519344193604E-08j</v>
      </c>
      <c r="BU118" s="158" t="str">
        <f t="shared" si="61"/>
        <v>-5.48835375426619E-11-1.30961079186957E-08j</v>
      </c>
      <c r="BV118" s="158" t="str">
        <f t="shared" si="62"/>
        <v>-1.48309205127568E-08-2.66154521122997E-08j</v>
      </c>
      <c r="BW118" s="158" t="str">
        <f t="shared" si="63"/>
        <v>0.999999998262199-0.0000416869403126289j</v>
      </c>
      <c r="BX118" s="158" t="str">
        <f t="shared" si="64"/>
        <v>-0.00001-1.2310557650599E-08j</v>
      </c>
      <c r="BY118" s="158" t="str">
        <f t="shared" si="65"/>
        <v>160.098680887659-286.509868522782j</v>
      </c>
      <c r="BZ118" s="71">
        <f t="shared" si="66"/>
        <v>50.322942981759702</v>
      </c>
      <c r="CA118" s="71">
        <f t="shared" si="67"/>
        <v>119.19599640832638</v>
      </c>
      <c r="CB118" s="158" t="str">
        <f t="shared" si="24"/>
        <v>1202.48998384967-2158.63819757329j</v>
      </c>
      <c r="CC118" s="71" t="str">
        <f t="shared" si="25"/>
        <v>390.465047053055-708.837306842358j</v>
      </c>
      <c r="CD118" s="71">
        <f t="shared" si="68"/>
        <v>58.1618379728097</v>
      </c>
      <c r="CE118" s="71">
        <f t="shared" si="69"/>
        <v>118.84829609687867</v>
      </c>
      <c r="CF118" s="71"/>
      <c r="CG118" s="71">
        <f t="shared" si="70"/>
        <v>-57.1618379728097</v>
      </c>
      <c r="CH118" s="71">
        <f t="shared" si="71"/>
        <v>-118.84829609687867</v>
      </c>
      <c r="CI118" s="71"/>
      <c r="CJ118" s="158"/>
      <c r="CK118" s="158"/>
      <c r="CL118" s="158"/>
      <c r="CM118" s="71"/>
      <c r="CN118" s="158">
        <v>1258.92541179416</v>
      </c>
      <c r="CO118" s="158">
        <v>33.756580164239402</v>
      </c>
      <c r="CP118" s="158">
        <v>82.456539316768698</v>
      </c>
      <c r="CQ118" s="64"/>
      <c r="CR118" s="69"/>
      <c r="CS118" s="69"/>
      <c r="CT118" s="69"/>
      <c r="CU118" s="64"/>
      <c r="CV118" s="69"/>
      <c r="CW118" s="69"/>
      <c r="CX118" s="69"/>
      <c r="CY118" s="64"/>
      <c r="CZ118" s="69"/>
      <c r="DA118" s="69"/>
      <c r="DB118" s="69"/>
      <c r="DC118" s="64"/>
      <c r="DD118" s="69"/>
      <c r="DE118" s="69"/>
      <c r="DF118" s="69"/>
      <c r="DG118" s="64"/>
      <c r="DH118" s="69"/>
      <c r="DI118" s="69"/>
      <c r="DJ118" s="69"/>
      <c r="DK118" s="64"/>
      <c r="DL118" s="69"/>
      <c r="DM118" s="69"/>
      <c r="DN118" s="69"/>
      <c r="DO118" s="70"/>
    </row>
    <row r="119" spans="1:119">
      <c r="A119" s="71">
        <v>55</v>
      </c>
      <c r="B119" s="71">
        <f t="shared" si="0"/>
        <v>44.668359215096324</v>
      </c>
      <c r="C119" s="71" t="str">
        <f t="shared" si="26"/>
        <v>280.659578316113j</v>
      </c>
      <c r="D119" s="71">
        <f t="shared" si="1"/>
        <v>0.99999996807580294</v>
      </c>
      <c r="E119" s="71" t="str">
        <f t="shared" si="2"/>
        <v>-0.000280659578316113j</v>
      </c>
      <c r="F119" s="71" t="str">
        <f t="shared" si="27"/>
        <v>0.999999968075803-0.000280659578316113j</v>
      </c>
      <c r="G119" s="71">
        <f t="shared" si="28"/>
        <v>6.4802844083742155E-8</v>
      </c>
      <c r="H119" s="71">
        <f t="shared" si="29"/>
        <v>-1.6080609408573084E-2</v>
      </c>
      <c r="I119" s="71"/>
      <c r="J119" s="71">
        <f t="shared" si="3"/>
        <v>42.477876106194692</v>
      </c>
      <c r="K119" s="71" t="str">
        <f t="shared" si="4"/>
        <v>1+0.00927439576545595j</v>
      </c>
      <c r="L119" s="71">
        <f t="shared" si="5"/>
        <v>0.99998917357909567</v>
      </c>
      <c r="M119" s="71" t="str">
        <f t="shared" si="6"/>
        <v>0.00142619772620069j</v>
      </c>
      <c r="N119" s="71" t="str">
        <f t="shared" si="30"/>
        <v>0.999989173579096+0.00142619772620069j</v>
      </c>
      <c r="O119" s="71" t="str">
        <f t="shared" si="31"/>
        <v>1.00002201981789+0.00784825160311627j</v>
      </c>
      <c r="P119" s="71" t="str">
        <f t="shared" si="32"/>
        <v>42.4788114612909+0.333377059247417j</v>
      </c>
      <c r="Q119" s="71"/>
      <c r="R119" s="71">
        <f t="shared" si="7"/>
        <v>46.725663716814154</v>
      </c>
      <c r="S119" s="71" t="str">
        <f t="shared" si="8"/>
        <v>1+0.0000126296810242251j</v>
      </c>
      <c r="T119" s="71" t="str">
        <f t="shared" si="33"/>
        <v>0.999989173579096+0.00142619772620069j</v>
      </c>
      <c r="U119" s="71" t="str">
        <f t="shared" si="34"/>
        <v>1.00000881044901-0.00141359591480317j</v>
      </c>
      <c r="V119" s="71" t="str">
        <f t="shared" si="35"/>
        <v>46.7260753908918-0.0660512073465552j</v>
      </c>
      <c r="W119" s="71"/>
      <c r="X119" s="71" t="str">
        <f t="shared" si="9"/>
        <v>2.05331690694624+0.0155382755653912j</v>
      </c>
      <c r="Y119" s="71">
        <f t="shared" si="36"/>
        <v>6.2493683568209279</v>
      </c>
      <c r="Z119" s="71">
        <f t="shared" si="37"/>
        <v>-179.56642804903026</v>
      </c>
      <c r="AA119" s="71"/>
      <c r="AB119" s="71" t="str">
        <f t="shared" si="10"/>
        <v>7.52871286723317-0.0106424639879606j</v>
      </c>
      <c r="AC119" s="71">
        <f t="shared" si="38"/>
        <v>17.534423361680904</v>
      </c>
      <c r="AD119" s="71">
        <f t="shared" si="39"/>
        <v>179.9190076876707</v>
      </c>
      <c r="AE119" s="71"/>
      <c r="AF119" s="71" t="str">
        <f t="shared" si="40"/>
        <v>2.4656673274222-0.0160332791734318j</v>
      </c>
      <c r="AG119" s="71">
        <f t="shared" si="41"/>
        <v>7.8388732403739967</v>
      </c>
      <c r="AH119" s="71">
        <f t="shared" si="42"/>
        <v>179.62743299933442</v>
      </c>
      <c r="AI119" s="71"/>
      <c r="AJ119" s="71" t="str">
        <f t="shared" si="11"/>
        <v>99999.825997817-131.90977228229j</v>
      </c>
      <c r="AK119" s="71" t="str">
        <f t="shared" si="12"/>
        <v>31999.9999956379-0.37361403060348j</v>
      </c>
      <c r="AL119" s="71" t="str">
        <f t="shared" si="43"/>
        <v>10000-79178563.4238815j</v>
      </c>
      <c r="AM119" s="71" t="str">
        <f t="shared" si="44"/>
        <v>963.13911278815-24572657.6981987j</v>
      </c>
      <c r="AN119" s="71" t="str">
        <f t="shared" si="45"/>
        <v>10963.1391127882-24572657.6981987j</v>
      </c>
      <c r="AO119" s="71" t="str">
        <f t="shared" si="46"/>
        <v>31999.9261623553-42.0458183350403j</v>
      </c>
      <c r="AP119" s="71" t="str">
        <f t="shared" si="47"/>
        <v>0.242424321332374+0.000240114681071015j</v>
      </c>
      <c r="AQ119" s="71" t="str">
        <f t="shared" si="13"/>
        <v>1+0.00449055325305781j</v>
      </c>
      <c r="AR119" s="71" t="str">
        <f t="shared" si="14"/>
        <v>1+8.96318014582397E-06j</v>
      </c>
      <c r="AS119" s="71" t="str">
        <f t="shared" si="15"/>
        <v>1.40610448736373E-08j</v>
      </c>
      <c r="AT119" s="71" t="str">
        <f t="shared" si="48"/>
        <v>-1.26031678240926E-13+1.40610448736373E-08j</v>
      </c>
      <c r="AU119" s="149" t="str">
        <f t="shared" si="49"/>
        <v>318723.829759932-71118472.99799j</v>
      </c>
      <c r="AV119" s="71" t="str">
        <f t="shared" si="16"/>
        <v>9638.55405232058-1.25936256884853j</v>
      </c>
      <c r="AW119" s="71"/>
      <c r="AX119" s="71" t="str">
        <f t="shared" si="17"/>
        <v>0.602409628270036-0.0000787101605530331j</v>
      </c>
      <c r="AY119" s="71"/>
      <c r="AZ119" s="71" t="str">
        <f t="shared" si="50"/>
        <v>3.83451628788475-711.18209614832j</v>
      </c>
      <c r="BA119" s="71" t="str">
        <f t="shared" si="51"/>
        <v>2.25397227460977-428.423243988407j</v>
      </c>
      <c r="BB119" s="71">
        <f t="shared" si="52"/>
        <v>52.63758071349541</v>
      </c>
      <c r="BC119" s="71">
        <f t="shared" si="53"/>
        <v>90.301435341773256</v>
      </c>
      <c r="BD119" s="71" t="str">
        <f t="shared" si="18"/>
        <v>12.4100311204895-3225.49957745606j</v>
      </c>
      <c r="BE119" s="71">
        <f t="shared" si="54"/>
        <v>70.172004075176332</v>
      </c>
      <c r="BF119" s="71">
        <f t="shared" si="55"/>
        <v>90.220443029443956</v>
      </c>
      <c r="BG119" s="71"/>
      <c r="BH119" s="71" t="str">
        <f t="shared" si="19"/>
        <v>-1.31148368083262-1056.38533357717j</v>
      </c>
      <c r="BI119" s="71">
        <f t="shared" si="56"/>
        <v>60.476453953869395</v>
      </c>
      <c r="BJ119" s="71">
        <f t="shared" si="57"/>
        <v>89.928868341107673</v>
      </c>
      <c r="BK119" s="71"/>
      <c r="BL119" s="71">
        <f t="shared" si="58"/>
        <v>-59.476453953869395</v>
      </c>
      <c r="BM119" s="71">
        <f t="shared" si="59"/>
        <v>-89.928868341107673</v>
      </c>
      <c r="BN119" s="71"/>
      <c r="BO119" s="158"/>
      <c r="BP119" s="158" t="str">
        <f t="shared" si="20"/>
        <v>0.00001+1.31910001808573E-08j</v>
      </c>
      <c r="BQ119" s="158" t="str">
        <f t="shared" si="21"/>
        <v>6.30145684273729E-11+1.40326959455305E-08j</v>
      </c>
      <c r="BR119" s="158" t="str">
        <f t="shared" si="22"/>
        <v>-0.000358595669097794-0.000350943753102287j</v>
      </c>
      <c r="BS119" s="158" t="str">
        <f t="shared" si="23"/>
        <v>0.0000412500630145684+2.72236961263878E-08j</v>
      </c>
      <c r="BT119" s="158" t="str">
        <f t="shared" si="60"/>
        <v>-1.47825399609434E-08-1.44862142295662E-08j</v>
      </c>
      <c r="BU119" s="158" t="str">
        <f t="shared" si="61"/>
        <v>-6.30145684273729E-11-1.40326959455305E-08j</v>
      </c>
      <c r="BV119" s="158" t="str">
        <f t="shared" si="62"/>
        <v>-1.48455545293708E-08-2.85189101750967E-08j</v>
      </c>
      <c r="BW119" s="158" t="str">
        <f t="shared" si="63"/>
        <v>0.999999998004738-0.0000446683613097694j</v>
      </c>
      <c r="BX119" s="158" t="str">
        <f t="shared" si="64"/>
        <v>-0.00001-1.31910001808573E-08j</v>
      </c>
      <c r="BY119" s="158" t="str">
        <f t="shared" si="65"/>
        <v>143.964701322164-275.703548880732j</v>
      </c>
      <c r="BZ119" s="71">
        <f t="shared" si="66"/>
        <v>49.85598370787622</v>
      </c>
      <c r="CA119" s="71">
        <f t="shared" si="67"/>
        <v>117.57230752240154</v>
      </c>
      <c r="CB119" s="158" t="str">
        <f t="shared" si="24"/>
        <v>1080.93473418124-2077.22499514957j</v>
      </c>
      <c r="CC119" s="71" t="str">
        <f t="shared" si="25"/>
        <v>350.548628383845-682.101458776987j</v>
      </c>
      <c r="CD119" s="71">
        <f t="shared" si="68"/>
        <v>57.694856948250212</v>
      </c>
      <c r="CE119" s="71">
        <f t="shared" si="69"/>
        <v>117.19974052173603</v>
      </c>
      <c r="CF119" s="71"/>
      <c r="CG119" s="71">
        <f t="shared" si="70"/>
        <v>-56.694856948250212</v>
      </c>
      <c r="CH119" s="71">
        <f t="shared" si="71"/>
        <v>-117.19974052173603</v>
      </c>
      <c r="CI119" s="71"/>
      <c r="CJ119" s="158"/>
      <c r="CK119" s="158"/>
      <c r="CL119" s="158"/>
      <c r="CM119" s="71"/>
      <c r="CN119" s="158">
        <v>1318.2567385564</v>
      </c>
      <c r="CO119" s="158">
        <v>33.327746361937898</v>
      </c>
      <c r="CP119" s="158">
        <v>82.050963811717693</v>
      </c>
      <c r="CQ119" s="64"/>
      <c r="CR119" s="69"/>
      <c r="CS119" s="69"/>
      <c r="CT119" s="69"/>
      <c r="CU119" s="64"/>
      <c r="CV119" s="69"/>
      <c r="CW119" s="69"/>
      <c r="CX119" s="69"/>
      <c r="CY119" s="64"/>
      <c r="CZ119" s="69"/>
      <c r="DA119" s="69"/>
      <c r="DB119" s="69"/>
      <c r="DC119" s="64"/>
      <c r="DD119" s="69"/>
      <c r="DE119" s="69"/>
      <c r="DF119" s="69"/>
      <c r="DG119" s="64"/>
      <c r="DH119" s="69"/>
      <c r="DI119" s="69"/>
      <c r="DJ119" s="69"/>
      <c r="DK119" s="64"/>
      <c r="DL119" s="69"/>
      <c r="DM119" s="69"/>
      <c r="DN119" s="69"/>
      <c r="DO119" s="70"/>
    </row>
    <row r="120" spans="1:119">
      <c r="A120" s="71">
        <v>56</v>
      </c>
      <c r="B120" s="71">
        <f t="shared" si="0"/>
        <v>47.863009232263856</v>
      </c>
      <c r="C120" s="71" t="str">
        <f t="shared" si="26"/>
        <v>300.732156365561j</v>
      </c>
      <c r="D120" s="71">
        <f t="shared" si="1"/>
        <v>0.99999996334611752</v>
      </c>
      <c r="E120" s="71" t="str">
        <f t="shared" si="2"/>
        <v>-0.000300732156365561j</v>
      </c>
      <c r="F120" s="71" t="str">
        <f t="shared" si="27"/>
        <v>0.999999963346118-0.000300732156365561j</v>
      </c>
      <c r="G120" s="71">
        <f t="shared" si="28"/>
        <v>7.4403620760889465E-8</v>
      </c>
      <c r="H120" s="71">
        <f t="shared" si="29"/>
        <v>-1.7230683435739722E-2</v>
      </c>
      <c r="I120" s="71"/>
      <c r="J120" s="71">
        <f t="shared" si="3"/>
        <v>42.477876106194692</v>
      </c>
      <c r="K120" s="71" t="str">
        <f t="shared" si="4"/>
        <v>1+0.00993769410709996j</v>
      </c>
      <c r="L120" s="71">
        <f t="shared" si="5"/>
        <v>0.99998756960563084</v>
      </c>
      <c r="M120" s="71" t="str">
        <f t="shared" si="6"/>
        <v>0.00152819839671002j</v>
      </c>
      <c r="N120" s="71" t="str">
        <f t="shared" si="30"/>
        <v>0.999987569605631+0.00152819839671002j</v>
      </c>
      <c r="O120" s="71" t="str">
        <f t="shared" si="31"/>
        <v>1.0000252821872+0.00840956160835925j</v>
      </c>
      <c r="P120" s="71" t="str">
        <f t="shared" si="32"/>
        <v>42.4789500398103+0.357220316107296j</v>
      </c>
      <c r="Q120" s="71"/>
      <c r="R120" s="71">
        <f t="shared" si="7"/>
        <v>46.725663716814154</v>
      </c>
      <c r="S120" s="71" t="str">
        <f t="shared" si="8"/>
        <v>1+0.0000135329470364502j</v>
      </c>
      <c r="T120" s="71" t="str">
        <f t="shared" si="33"/>
        <v>0.999987569605631+0.00152819839671002j</v>
      </c>
      <c r="U120" s="71" t="str">
        <f t="shared" si="34"/>
        <v>1.0000101157584-0.00151469973687442j</v>
      </c>
      <c r="V120" s="71" t="str">
        <f t="shared" si="35"/>
        <v>46.7261363823394-0.070775350537141j</v>
      </c>
      <c r="W120" s="71"/>
      <c r="X120" s="71" t="str">
        <f t="shared" si="9"/>
        <v>2.05332426581088+0.0166495776017524j</v>
      </c>
      <c r="Y120" s="71">
        <f t="shared" si="36"/>
        <v>6.249436328255964</v>
      </c>
      <c r="Z120" s="71">
        <f t="shared" si="37"/>
        <v>-179.53542183435897</v>
      </c>
      <c r="AA120" s="71"/>
      <c r="AB120" s="71" t="str">
        <f t="shared" si="10"/>
        <v>7.52872269444619-0.0114036389278218j</v>
      </c>
      <c r="AC120" s="71">
        <f t="shared" si="38"/>
        <v>17.534435985075916</v>
      </c>
      <c r="AD120" s="71">
        <f t="shared" si="39"/>
        <v>179.91321504211317</v>
      </c>
      <c r="AE120" s="71"/>
      <c r="AF120" s="71" t="str">
        <f t="shared" si="40"/>
        <v>2.46565251558033-0.0171798693025491j</v>
      </c>
      <c r="AG120" s="71">
        <f t="shared" si="41"/>
        <v>7.8388482673908442</v>
      </c>
      <c r="AH120" s="71">
        <f t="shared" si="42"/>
        <v>179.60078799889772</v>
      </c>
      <c r="AI120" s="71"/>
      <c r="AJ120" s="71" t="str">
        <f t="shared" si="11"/>
        <v>99999.8002188149-141.343831112869j</v>
      </c>
      <c r="AK120" s="71" t="str">
        <f t="shared" si="12"/>
        <v>31999.9999949916-0.400334646491177j</v>
      </c>
      <c r="AL120" s="71" t="str">
        <f t="shared" si="43"/>
        <v>10000-73893734.8462651j</v>
      </c>
      <c r="AM120" s="71" t="str">
        <f t="shared" si="44"/>
        <v>963.139111705587-22932538.4904554j</v>
      </c>
      <c r="AN120" s="71" t="str">
        <f t="shared" si="45"/>
        <v>10963.1391117056-22932538.4904554j</v>
      </c>
      <c r="AO120" s="71" t="str">
        <f t="shared" si="46"/>
        <v>31999.9152230797-45.052885431568j</v>
      </c>
      <c r="AP120" s="71" t="str">
        <f t="shared" si="47"/>
        <v>0.242424333022897+0.000257287512121979j</v>
      </c>
      <c r="AQ120" s="71" t="str">
        <f t="shared" si="13"/>
        <v>1+0.00481171450184898j</v>
      </c>
      <c r="AR120" s="71" t="str">
        <f t="shared" si="14"/>
        <v>1+9.60422056257281E-06j</v>
      </c>
      <c r="AS120" s="71" t="str">
        <f t="shared" si="15"/>
        <v>1.50666810339146E-08j</v>
      </c>
      <c r="AT120" s="71" t="str">
        <f t="shared" si="48"/>
        <v>-1.44703727795648E-13+1.50666810339146E-08j</v>
      </c>
      <c r="AU120" s="149" t="str">
        <f t="shared" si="49"/>
        <v>318723.82975614-66371621.1864816j</v>
      </c>
      <c r="AV120" s="71" t="str">
        <f t="shared" si="16"/>
        <v>9638.55402794236-1.34943130140179j</v>
      </c>
      <c r="AW120" s="71"/>
      <c r="AX120" s="71" t="str">
        <f t="shared" si="17"/>
        <v>0.602409626746398-0.0000843394563376119j</v>
      </c>
      <c r="AY120" s="71"/>
      <c r="AZ120" s="71" t="str">
        <f t="shared" si="50"/>
        <v>3.83451645310679-663.713389663503j</v>
      </c>
      <c r="BA120" s="71" t="str">
        <f t="shared" si="51"/>
        <v>2.25397239882077-399.82765873481j</v>
      </c>
      <c r="BB120" s="71">
        <f t="shared" si="52"/>
        <v>52.037594692942633</v>
      </c>
      <c r="BC120" s="71">
        <f t="shared" si="53"/>
        <v>90.322993506696491</v>
      </c>
      <c r="BD120" s="71" t="str">
        <f t="shared" si="18"/>
        <v>12.4100428980891-3010.21727167144j</v>
      </c>
      <c r="BE120" s="71">
        <f t="shared" si="54"/>
        <v>69.57203067801855</v>
      </c>
      <c r="BF120" s="71">
        <f t="shared" si="55"/>
        <v>90.236208548809657</v>
      </c>
      <c r="BG120" s="71"/>
      <c r="BH120" s="71" t="str">
        <f t="shared" si="19"/>
        <v>-1.31147420540717-985.8747955093j</v>
      </c>
      <c r="BI120" s="71">
        <f t="shared" si="56"/>
        <v>59.876442960333478</v>
      </c>
      <c r="BJ120" s="71">
        <f t="shared" si="57"/>
        <v>89.923781505594206</v>
      </c>
      <c r="BK120" s="71"/>
      <c r="BL120" s="71">
        <f t="shared" si="58"/>
        <v>-58.876442960333478</v>
      </c>
      <c r="BM120" s="71">
        <f t="shared" si="59"/>
        <v>-89.923781505594206</v>
      </c>
      <c r="BN120" s="71"/>
      <c r="BO120" s="158"/>
      <c r="BP120" s="158" t="str">
        <f t="shared" si="20"/>
        <v>0.00001+1.41344113491814E-08j</v>
      </c>
      <c r="BQ120" s="158" t="str">
        <f t="shared" si="21"/>
        <v>7.23501888031002E-11+1.50362596898254E-08j</v>
      </c>
      <c r="BR120" s="158" t="str">
        <f t="shared" si="22"/>
        <v>-0.000358810904215237-0.000376042051761854j</v>
      </c>
      <c r="BS120" s="158" t="str">
        <f t="shared" si="23"/>
        <v>0.0000412500723501888+2.91706710390068E-08j</v>
      </c>
      <c r="BT120" s="158" t="str">
        <f t="shared" si="60"/>
        <v>-1.47900063599264E-08-1.5522228596742E-08j</v>
      </c>
      <c r="BU120" s="158" t="str">
        <f t="shared" si="61"/>
        <v>-7.23501888031002E-11-1.50362596898254E-08j</v>
      </c>
      <c r="BV120" s="158" t="str">
        <f t="shared" si="62"/>
        <v>-1.48623565487295E-08-3.05584882865674E-08j</v>
      </c>
      <c r="BW120" s="158" t="str">
        <f t="shared" si="63"/>
        <v>0.999999997709132-0.000047863011462598j</v>
      </c>
      <c r="BX120" s="158" t="str">
        <f t="shared" si="64"/>
        <v>-0.00001-1.41344113491814E-08j</v>
      </c>
      <c r="BY120" s="158" t="str">
        <f t="shared" si="65"/>
        <v>129.072031686158-264.466161494339j</v>
      </c>
      <c r="BZ120" s="71">
        <f t="shared" si="66"/>
        <v>49.375276206019691</v>
      </c>
      <c r="CA120" s="71">
        <f t="shared" si="67"/>
        <v>116.01457093802594</v>
      </c>
      <c r="CB120" s="158" t="str">
        <f t="shared" si="24"/>
        <v>968.731657559546-1992.56428280053j</v>
      </c>
      <c r="CC120" s="71" t="str">
        <f t="shared" si="25"/>
        <v>313.703285528619-654.299097009372j</v>
      </c>
      <c r="CD120" s="71">
        <f t="shared" si="68"/>
        <v>57.214124473410521</v>
      </c>
      <c r="CE120" s="71">
        <f t="shared" si="69"/>
        <v>115.61535893692364</v>
      </c>
      <c r="CF120" s="71"/>
      <c r="CG120" s="71">
        <f t="shared" si="70"/>
        <v>-56.214124473410521</v>
      </c>
      <c r="CH120" s="71">
        <f t="shared" si="71"/>
        <v>-115.61535893692364</v>
      </c>
      <c r="CI120" s="71"/>
      <c r="CJ120" s="158"/>
      <c r="CK120" s="158"/>
      <c r="CL120" s="158"/>
      <c r="CM120" s="71"/>
      <c r="CN120" s="158">
        <v>1380.38426460288</v>
      </c>
      <c r="CO120" s="158">
        <v>32.896437024920502</v>
      </c>
      <c r="CP120" s="158">
        <v>81.636863648475099</v>
      </c>
      <c r="CQ120" s="64"/>
      <c r="CR120" s="69"/>
      <c r="CS120" s="69"/>
      <c r="CT120" s="69"/>
      <c r="CU120" s="64"/>
      <c r="CV120" s="69"/>
      <c r="CW120" s="69"/>
      <c r="CX120" s="69"/>
      <c r="CY120" s="64"/>
      <c r="CZ120" s="69"/>
      <c r="DA120" s="69"/>
      <c r="DB120" s="69"/>
      <c r="DC120" s="64"/>
      <c r="DD120" s="69"/>
      <c r="DE120" s="69"/>
      <c r="DF120" s="69"/>
      <c r="DG120" s="64"/>
      <c r="DH120" s="69"/>
      <c r="DI120" s="69"/>
      <c r="DJ120" s="69"/>
      <c r="DK120" s="64"/>
      <c r="DL120" s="69"/>
      <c r="DM120" s="69"/>
      <c r="DN120" s="69"/>
      <c r="DO120" s="70"/>
    </row>
    <row r="121" spans="1:119">
      <c r="A121" s="71">
        <v>57</v>
      </c>
      <c r="B121" s="71">
        <f t="shared" si="0"/>
        <v>51.28613839913649</v>
      </c>
      <c r="C121" s="71" t="str">
        <f t="shared" si="26"/>
        <v>322.240311251433j</v>
      </c>
      <c r="D121" s="71">
        <f t="shared" si="1"/>
        <v>0.99999995791571217</v>
      </c>
      <c r="E121" s="71" t="str">
        <f t="shared" si="2"/>
        <v>-0.000322240311251433j</v>
      </c>
      <c r="F121" s="71" t="str">
        <f t="shared" si="27"/>
        <v>0.999999957915712-0.000322240311251433j</v>
      </c>
      <c r="G121" s="71">
        <f t="shared" si="28"/>
        <v>8.5426782355372916E-8</v>
      </c>
      <c r="H121" s="71">
        <f t="shared" si="29"/>
        <v>-1.8463009961632703E-2</v>
      </c>
      <c r="I121" s="71"/>
      <c r="J121" s="71">
        <f t="shared" si="3"/>
        <v>42.477876106194692</v>
      </c>
      <c r="K121" s="71" t="str">
        <f t="shared" si="4"/>
        <v>1+0.0106484310853036j</v>
      </c>
      <c r="L121" s="71">
        <f t="shared" si="5"/>
        <v>0.99998572799768837</v>
      </c>
      <c r="M121" s="71" t="str">
        <f t="shared" si="6"/>
        <v>0.00163749408430795j</v>
      </c>
      <c r="N121" s="71" t="str">
        <f t="shared" si="30"/>
        <v>0.999985727997688+0.00163749408430795j</v>
      </c>
      <c r="O121" s="71" t="str">
        <f t="shared" si="31"/>
        <v>1.00002902790539+0.00901101807324307j</v>
      </c>
      <c r="P121" s="71" t="str">
        <f t="shared" si="32"/>
        <v>42.4791091499635+0.3827689093059j</v>
      </c>
      <c r="Q121" s="71"/>
      <c r="R121" s="71">
        <f t="shared" si="7"/>
        <v>46.725663716814154</v>
      </c>
      <c r="S121" s="71" t="str">
        <f t="shared" si="8"/>
        <v>1+0.0000145008140063145j</v>
      </c>
      <c r="T121" s="71" t="str">
        <f t="shared" si="33"/>
        <v>0.999985727997688+0.00163749408430795j</v>
      </c>
      <c r="U121" s="71" t="str">
        <f t="shared" si="34"/>
        <v>1.00001161445712-0.0016230354528722j</v>
      </c>
      <c r="V121" s="71" t="str">
        <f t="shared" si="35"/>
        <v>46.7262064100318-0.0758374087713736j</v>
      </c>
      <c r="W121" s="71"/>
      <c r="X121" s="71" t="str">
        <f t="shared" si="9"/>
        <v>2.05333271495456+0.0178403627253643j</v>
      </c>
      <c r="Y121" s="71">
        <f t="shared" si="36"/>
        <v>6.2495143690534238</v>
      </c>
      <c r="Z121" s="71">
        <f t="shared" si="37"/>
        <v>-179.50219866390083</v>
      </c>
      <c r="AA121" s="71"/>
      <c r="AB121" s="71" t="str">
        <f t="shared" si="10"/>
        <v>7.52873397761911-0.0122192602408453j</v>
      </c>
      <c r="AC121" s="71">
        <f t="shared" si="38"/>
        <v>17.534450478690328</v>
      </c>
      <c r="AD121" s="71">
        <f t="shared" si="39"/>
        <v>179.90700808025446</v>
      </c>
      <c r="AE121" s="71"/>
      <c r="AF121" s="71" t="str">
        <f t="shared" si="40"/>
        <v>2.46563550952041-0.0184084399986735j</v>
      </c>
      <c r="AG121" s="71">
        <f t="shared" si="41"/>
        <v>7.8388195947466937</v>
      </c>
      <c r="AH121" s="71">
        <f t="shared" si="42"/>
        <v>179.57223753523118</v>
      </c>
      <c r="AI121" s="71"/>
      <c r="AJ121" s="71" t="str">
        <f t="shared" si="11"/>
        <v>99999.7706205768-151.452598886279j</v>
      </c>
      <c r="AK121" s="71" t="str">
        <f t="shared" si="12"/>
        <v>31999.9999942496-0.428966302260822j</v>
      </c>
      <c r="AL121" s="71" t="str">
        <f t="shared" si="43"/>
        <v>10000-68961645.8472291j</v>
      </c>
      <c r="AM121" s="71" t="str">
        <f t="shared" si="44"/>
        <v>963.139110462654-21401890.1868387j</v>
      </c>
      <c r="AN121" s="71" t="str">
        <f t="shared" si="45"/>
        <v>10963.1391104627-21401890.1868387j</v>
      </c>
      <c r="AO121" s="71" t="str">
        <f t="shared" si="46"/>
        <v>31999.9026631231-48.2750111297691j</v>
      </c>
      <c r="AP121" s="71" t="str">
        <f t="shared" si="47"/>
        <v>0.242424346445416+0.000275688531170754j</v>
      </c>
      <c r="AQ121" s="71" t="str">
        <f t="shared" si="13"/>
        <v>1+0.00515584498002293j</v>
      </c>
      <c r="AR121" s="71" t="str">
        <f t="shared" si="14"/>
        <v>1+0.0000102911077445567j</v>
      </c>
      <c r="AS121" s="71" t="str">
        <f t="shared" si="15"/>
        <v>1.61442395936968E-08j</v>
      </c>
      <c r="AT121" s="71" t="str">
        <f t="shared" si="48"/>
        <v>-1.66142109112672E-13+1.61442395936968E-08j</v>
      </c>
      <c r="AU121" s="149" t="str">
        <f t="shared" si="49"/>
        <v>318723.829751784-61941601.3463948j</v>
      </c>
      <c r="AV121" s="71" t="str">
        <f t="shared" si="16"/>
        <v>9638.55399995243-1.44594168634499j</v>
      </c>
      <c r="AW121" s="71"/>
      <c r="AX121" s="71" t="str">
        <f t="shared" si="17"/>
        <v>0.602409624997027-0.0000903713553965619j</v>
      </c>
      <c r="AY121" s="71"/>
      <c r="AZ121" s="71" t="str">
        <f t="shared" si="50"/>
        <v>3.83451664280702-619.412989420844j</v>
      </c>
      <c r="BA121" s="71" t="str">
        <f t="shared" si="51"/>
        <v>2.25397254143404-373.140693205764j</v>
      </c>
      <c r="BB121" s="71">
        <f t="shared" si="52"/>
        <v>51.437610743447387</v>
      </c>
      <c r="BC121" s="71">
        <f t="shared" si="53"/>
        <v>90.34609343182521</v>
      </c>
      <c r="BD121" s="71" t="str">
        <f t="shared" si="18"/>
        <v>12.4100564205843-2809.30455724764j</v>
      </c>
      <c r="BE121" s="71">
        <f t="shared" si="54"/>
        <v>68.972061222137711</v>
      </c>
      <c r="BF121" s="71">
        <f t="shared" si="55"/>
        <v>90.253101512079652</v>
      </c>
      <c r="BG121" s="71"/>
      <c r="BH121" s="71" t="str">
        <f t="shared" si="19"/>
        <v>-1.311463326298-920.07043533348j</v>
      </c>
      <c r="BI121" s="71">
        <f t="shared" si="56"/>
        <v>59.276430338194075</v>
      </c>
      <c r="BJ121" s="71">
        <f t="shared" si="57"/>
        <v>89.918330967056392</v>
      </c>
      <c r="BK121" s="71"/>
      <c r="BL121" s="71">
        <f t="shared" si="58"/>
        <v>-58.276430338194075</v>
      </c>
      <c r="BM121" s="71">
        <f t="shared" si="59"/>
        <v>-89.918330967056392</v>
      </c>
      <c r="BN121" s="71"/>
      <c r="BO121" s="158"/>
      <c r="BP121" s="158" t="str">
        <f t="shared" si="20"/>
        <v>0.00001+1.51452946288174E-08j</v>
      </c>
      <c r="BQ121" s="158" t="str">
        <f t="shared" si="21"/>
        <v>8.30688463590029E-11+1.61115872724772E-08j</v>
      </c>
      <c r="BR121" s="158" t="str">
        <f t="shared" si="22"/>
        <v>-0.000359058025847006-0.000402935143463852j</v>
      </c>
      <c r="BS121" s="158" t="str">
        <f t="shared" si="23"/>
        <v>0.0000412500830688464+3.12568819012946E-08j</v>
      </c>
      <c r="BT121" s="158" t="str">
        <f t="shared" si="60"/>
        <v>-1.47985788965319E-08-1.6632331173551E-08j</v>
      </c>
      <c r="BU121" s="158" t="str">
        <f t="shared" si="61"/>
        <v>-8.30688463590029E-11-1.61115872724772E-08j</v>
      </c>
      <c r="BV121" s="158" t="str">
        <f t="shared" si="62"/>
        <v>-1.48816477428909E-08-3.27439184460282E-08j</v>
      </c>
      <c r="BW121" s="158" t="str">
        <f t="shared" si="63"/>
        <v>0.999999997369732-0.000051286140771576j</v>
      </c>
      <c r="BX121" s="158" t="str">
        <f t="shared" si="64"/>
        <v>-0.00001-1.51452946288174E-08j</v>
      </c>
      <c r="BY121" s="158" t="str">
        <f t="shared" si="65"/>
        <v>115.408489882059-252.948719962437j</v>
      </c>
      <c r="BZ121" s="71">
        <f t="shared" si="66"/>
        <v>48.881917105541703</v>
      </c>
      <c r="CA121" s="71">
        <f t="shared" si="67"/>
        <v>114.52496220055022</v>
      </c>
      <c r="CB121" s="158" t="str">
        <f t="shared" si="24"/>
        <v>865.78897284396-1905.79382894833j</v>
      </c>
      <c r="CC121" s="71" t="str">
        <f t="shared" si="25"/>
        <v>279.898879419162-625.80383628845j</v>
      </c>
      <c r="CD121" s="71">
        <f t="shared" si="68"/>
        <v>56.720736700288398</v>
      </c>
      <c r="CE121" s="71">
        <f t="shared" si="69"/>
        <v>114.09719973578143</v>
      </c>
      <c r="CF121" s="71"/>
      <c r="CG121" s="71">
        <f t="shared" si="70"/>
        <v>-55.720736700288398</v>
      </c>
      <c r="CH121" s="71">
        <f t="shared" si="71"/>
        <v>-114.09719973578143</v>
      </c>
      <c r="CI121" s="71"/>
      <c r="CJ121" s="158"/>
      <c r="CK121" s="158"/>
      <c r="CL121" s="158"/>
      <c r="CM121" s="71"/>
      <c r="CN121" s="158">
        <v>1445.43977074592</v>
      </c>
      <c r="CO121" s="158">
        <v>32.462474769146603</v>
      </c>
      <c r="CP121" s="158">
        <v>81.214431101534501</v>
      </c>
      <c r="CQ121" s="64"/>
      <c r="CR121" s="69"/>
      <c r="CS121" s="69"/>
      <c r="CT121" s="69"/>
      <c r="CU121" s="64"/>
      <c r="CV121" s="69"/>
      <c r="CW121" s="69"/>
      <c r="CX121" s="69"/>
      <c r="CY121" s="64"/>
      <c r="CZ121" s="69"/>
      <c r="DA121" s="69"/>
      <c r="DB121" s="69"/>
      <c r="DC121" s="64"/>
      <c r="DD121" s="69"/>
      <c r="DE121" s="69"/>
      <c r="DF121" s="69"/>
      <c r="DG121" s="64"/>
      <c r="DH121" s="69"/>
      <c r="DI121" s="69"/>
      <c r="DJ121" s="69"/>
      <c r="DK121" s="64"/>
      <c r="DL121" s="69"/>
      <c r="DM121" s="69"/>
      <c r="DN121" s="69"/>
      <c r="DO121" s="70"/>
    </row>
    <row r="122" spans="1:119">
      <c r="A122" s="71">
        <v>58</v>
      </c>
      <c r="B122" s="71">
        <f t="shared" si="0"/>
        <v>54.95408738576247</v>
      </c>
      <c r="C122" s="71" t="str">
        <f t="shared" si="26"/>
        <v>345.286714431686j</v>
      </c>
      <c r="D122" s="71">
        <f t="shared" si="1"/>
        <v>0.99999995168077249</v>
      </c>
      <c r="E122" s="71" t="str">
        <f t="shared" si="2"/>
        <v>-0.000345286714431686j</v>
      </c>
      <c r="F122" s="71" t="str">
        <f t="shared" si="27"/>
        <v>0.999999951680772-0.000345286714431686j</v>
      </c>
      <c r="G122" s="71">
        <f t="shared" si="28"/>
        <v>9.8083069126630609E-8</v>
      </c>
      <c r="H122" s="71">
        <f t="shared" si="29"/>
        <v>-1.9783471628582176E-2</v>
      </c>
      <c r="I122" s="71"/>
      <c r="J122" s="71">
        <f t="shared" si="3"/>
        <v>42.477876106194692</v>
      </c>
      <c r="K122" s="71" t="str">
        <f t="shared" si="4"/>
        <v>1+0.0114099994783951j</v>
      </c>
      <c r="L122" s="71">
        <f t="shared" si="5"/>
        <v>0.9999836135488599</v>
      </c>
      <c r="M122" s="71" t="str">
        <f t="shared" si="6"/>
        <v>0.00175460652354834j</v>
      </c>
      <c r="N122" s="71" t="str">
        <f t="shared" si="30"/>
        <v>0.99998361354886+0.00175460652354834j</v>
      </c>
      <c r="O122" s="71" t="str">
        <f t="shared" si="31"/>
        <v>1.00003332858775+0.00965549269554856j</v>
      </c>
      <c r="P122" s="71" t="str">
        <f t="shared" si="32"/>
        <v>42.4792918338159+0.41014482246578j</v>
      </c>
      <c r="Q122" s="71"/>
      <c r="R122" s="71">
        <f t="shared" si="7"/>
        <v>46.725663716814154</v>
      </c>
      <c r="S122" s="71" t="str">
        <f t="shared" si="8"/>
        <v>1+0.0000155379021494259j</v>
      </c>
      <c r="T122" s="71" t="str">
        <f t="shared" si="33"/>
        <v>0.99998361354886+0.00175460652354834j</v>
      </c>
      <c r="U122" s="71" t="str">
        <f t="shared" si="34"/>
        <v>1.00001333519745-0.00173912051743674j</v>
      </c>
      <c r="V122" s="71" t="str">
        <f t="shared" si="35"/>
        <v>46.7262868127658-0.0812615604607609j</v>
      </c>
      <c r="W122" s="71"/>
      <c r="X122" s="71" t="str">
        <f t="shared" si="9"/>
        <v>2.05334241591768+0.01911631632603j</v>
      </c>
      <c r="Y122" s="71">
        <f t="shared" si="36"/>
        <v>6.2496039707546025</v>
      </c>
      <c r="Z122" s="71">
        <f t="shared" si="37"/>
        <v>-179.4666001176993</v>
      </c>
      <c r="AA122" s="71"/>
      <c r="AB122" s="71" t="str">
        <f t="shared" si="10"/>
        <v>7.52874693246484-0.0130932236601157j</v>
      </c>
      <c r="AC122" s="71">
        <f t="shared" si="38"/>
        <v>17.534467119609509</v>
      </c>
      <c r="AD122" s="71">
        <f t="shared" si="39"/>
        <v>179.90035716349968</v>
      </c>
      <c r="AE122" s="71"/>
      <c r="AF122" s="71" t="str">
        <f t="shared" si="40"/>
        <v>2.46561598422794-0.0197248492141461j</v>
      </c>
      <c r="AG122" s="71">
        <f t="shared" si="41"/>
        <v>7.8387866743797776</v>
      </c>
      <c r="AH122" s="71">
        <f t="shared" si="42"/>
        <v>179.54164536976964</v>
      </c>
      <c r="AI122" s="71"/>
      <c r="AJ122" s="71" t="str">
        <f t="shared" si="11"/>
        <v>99999.736637274-162.284328385335j</v>
      </c>
      <c r="AK122" s="71" t="str">
        <f t="shared" si="12"/>
        <v>31999.9999933977-0.459645674156624j</v>
      </c>
      <c r="AL122" s="71" t="str">
        <f t="shared" si="43"/>
        <v>10000-64358752.5769654j</v>
      </c>
      <c r="AM122" s="71" t="str">
        <f t="shared" si="44"/>
        <v>963.139109035569-19973406.0753697j</v>
      </c>
      <c r="AN122" s="71" t="str">
        <f t="shared" si="45"/>
        <v>10963.1391090356-19973406.0753697j</v>
      </c>
      <c r="AO122" s="71" t="str">
        <f t="shared" si="46"/>
        <v>31999.8882423798-51.7275751781442j</v>
      </c>
      <c r="AP122" s="71" t="str">
        <f t="shared" si="47"/>
        <v>0.242424361856526+0.000295405577151356j</v>
      </c>
      <c r="AQ122" s="71" t="str">
        <f t="shared" si="13"/>
        <v>1+0.00552458743090698j</v>
      </c>
      <c r="AR122" s="71" t="str">
        <f t="shared" si="14"/>
        <v>1+0.0000110271206205728j</v>
      </c>
      <c r="AS122" s="71" t="str">
        <f t="shared" si="15"/>
        <v>1.72988643930275E-08j</v>
      </c>
      <c r="AT122" s="71" t="str">
        <f t="shared" si="48"/>
        <v>-1.90756664260846E-13+1.72988643930275E-08j</v>
      </c>
      <c r="AU122" s="149" t="str">
        <f t="shared" si="49"/>
        <v>318723.829746782-57807266.3082876j</v>
      </c>
      <c r="AV122" s="71" t="str">
        <f t="shared" si="16"/>
        <v>9638.55396781568-1.54935442600062j</v>
      </c>
      <c r="AW122" s="71"/>
      <c r="AX122" s="71" t="str">
        <f t="shared" si="17"/>
        <v>0.60240962298848-0.0000968346516250387j</v>
      </c>
      <c r="AY122" s="71"/>
      <c r="AZ122" s="71" t="str">
        <f t="shared" si="50"/>
        <v>3.83451686061201-578.069422762418j</v>
      </c>
      <c r="BA122" s="71" t="str">
        <f t="shared" si="51"/>
        <v>2.25397270517596-348.234954341581j</v>
      </c>
      <c r="BB122" s="71">
        <f t="shared" si="52"/>
        <v>50.837629171829079</v>
      </c>
      <c r="BC122" s="71">
        <f t="shared" si="53"/>
        <v>90.370845367863694</v>
      </c>
      <c r="BD122" s="71" t="str">
        <f t="shared" si="18"/>
        <v>12.4100719464885-2621.80235604496j</v>
      </c>
      <c r="BE122" s="71">
        <f t="shared" si="54"/>
        <v>68.372096291438567</v>
      </c>
      <c r="BF122" s="71">
        <f t="shared" si="55"/>
        <v>90.271202531363372</v>
      </c>
      <c r="BG122" s="71"/>
      <c r="BH122" s="71" t="str">
        <f t="shared" si="19"/>
        <v>-1.31145083558739-858.658128963229j</v>
      </c>
      <c r="BI122" s="71">
        <f t="shared" si="56"/>
        <v>58.676415846208833</v>
      </c>
      <c r="BJ122" s="71">
        <f t="shared" si="57"/>
        <v>89.912490737633348</v>
      </c>
      <c r="BK122" s="71"/>
      <c r="BL122" s="71">
        <f t="shared" si="58"/>
        <v>-57.676415846208833</v>
      </c>
      <c r="BM122" s="71">
        <f t="shared" si="59"/>
        <v>-89.912490737633348</v>
      </c>
      <c r="BN122" s="71"/>
      <c r="BO122" s="158"/>
      <c r="BP122" s="158" t="str">
        <f t="shared" si="20"/>
        <v>0.00001+1.62284755782892E-08j</v>
      </c>
      <c r="BQ122" s="158" t="str">
        <f t="shared" si="21"/>
        <v>9.53754211708718E-11+1.72638088117313E-08j</v>
      </c>
      <c r="BR122" s="158" t="str">
        <f t="shared" si="22"/>
        <v>-0.000359341757666744-0.000431751339939991j</v>
      </c>
      <c r="BS122" s="158" t="str">
        <f t="shared" si="23"/>
        <v>0.0000412500953754212+3.34922843900205E-08j</v>
      </c>
      <c r="BT122" s="158" t="str">
        <f t="shared" si="60"/>
        <v>-1.48084214374616E-08-1.78218191273315E-08j</v>
      </c>
      <c r="BU122" s="158" t="str">
        <f t="shared" si="61"/>
        <v>-9.53754211708718E-11-1.72638088117313E-08j</v>
      </c>
      <c r="BV122" s="158" t="str">
        <f t="shared" si="62"/>
        <v>-1.49037968586325E-08-3.50856279390628E-08j</v>
      </c>
      <c r="BW122" s="158" t="str">
        <f t="shared" si="63"/>
        <v>0.999999996980048-0.0000549540899064625j</v>
      </c>
      <c r="BX122" s="158" t="str">
        <f t="shared" si="64"/>
        <v>-0.00001-1.62284755782892E-08j</v>
      </c>
      <c r="BY122" s="158" t="str">
        <f t="shared" si="65"/>
        <v>102.94237828727-241.288785886549j</v>
      </c>
      <c r="BZ122" s="71">
        <f t="shared" si="66"/>
        <v>48.376983326618479</v>
      </c>
      <c r="CA122" s="71">
        <f t="shared" si="67"/>
        <v>113.10481944788242</v>
      </c>
      <c r="CB122" s="158" t="str">
        <f t="shared" si="24"/>
        <v>771.867866710629-1817.95005416454j</v>
      </c>
      <c r="CC122" s="71" t="str">
        <f t="shared" si="25"/>
        <v>249.056988440855-596.956010186289j</v>
      </c>
      <c r="CD122" s="71">
        <f t="shared" si="68"/>
        <v>56.215770000998226</v>
      </c>
      <c r="CE122" s="71">
        <f t="shared" si="69"/>
        <v>112.64646481765205</v>
      </c>
      <c r="CF122" s="71"/>
      <c r="CG122" s="71">
        <f t="shared" si="70"/>
        <v>-55.215770000998226</v>
      </c>
      <c r="CH122" s="71">
        <f t="shared" si="71"/>
        <v>-112.64646481765205</v>
      </c>
      <c r="CI122" s="71"/>
      <c r="CJ122" s="158"/>
      <c r="CK122" s="158"/>
      <c r="CL122" s="158"/>
      <c r="CM122" s="71"/>
      <c r="CN122" s="158">
        <v>1513.5612484362</v>
      </c>
      <c r="CO122" s="158">
        <v>32.025674871615003</v>
      </c>
      <c r="CP122" s="158">
        <v>80.783962199542501</v>
      </c>
      <c r="CQ122" s="64"/>
      <c r="CR122" s="69"/>
      <c r="CS122" s="69"/>
      <c r="CT122" s="69"/>
      <c r="CU122" s="64"/>
      <c r="CV122" s="69"/>
      <c r="CW122" s="69"/>
      <c r="CX122" s="69"/>
      <c r="CY122" s="64"/>
      <c r="CZ122" s="69"/>
      <c r="DA122" s="69"/>
      <c r="DB122" s="69"/>
      <c r="DC122" s="64"/>
      <c r="DD122" s="69"/>
      <c r="DE122" s="69"/>
      <c r="DF122" s="69"/>
      <c r="DG122" s="64"/>
      <c r="DH122" s="69"/>
      <c r="DI122" s="69"/>
      <c r="DJ122" s="69"/>
      <c r="DK122" s="64"/>
      <c r="DL122" s="69"/>
      <c r="DM122" s="69"/>
      <c r="DN122" s="69"/>
      <c r="DO122" s="70"/>
    </row>
    <row r="123" spans="1:119">
      <c r="A123" s="71">
        <v>59</v>
      </c>
      <c r="B123" s="71">
        <f t="shared" si="0"/>
        <v>58.884365535558949</v>
      </c>
      <c r="C123" s="71" t="str">
        <f t="shared" si="26"/>
        <v>369.981380355616j</v>
      </c>
      <c r="D123" s="71">
        <f t="shared" si="1"/>
        <v>0.99999994452210395</v>
      </c>
      <c r="E123" s="71" t="str">
        <f t="shared" si="2"/>
        <v>-0.000369981380355616j</v>
      </c>
      <c r="F123" s="71" t="str">
        <f t="shared" si="27"/>
        <v>0.999999944522104-0.000369981380355616j</v>
      </c>
      <c r="G123" s="71">
        <f t="shared" si="28"/>
        <v>1.1261443661171303E-7</v>
      </c>
      <c r="H123" s="71">
        <f t="shared" si="29"/>
        <v>-2.1198371801587266E-2</v>
      </c>
      <c r="I123" s="71"/>
      <c r="J123" s="71">
        <f t="shared" si="3"/>
        <v>42.477876106194692</v>
      </c>
      <c r="K123" s="71" t="str">
        <f t="shared" si="4"/>
        <v>1+0.0122260347138513j</v>
      </c>
      <c r="L123" s="71">
        <f t="shared" si="5"/>
        <v>0.99998118583677997</v>
      </c>
      <c r="M123" s="71" t="str">
        <f t="shared" si="6"/>
        <v>0.00188009476307789j</v>
      </c>
      <c r="N123" s="71" t="str">
        <f t="shared" si="30"/>
        <v>0.99998118583678+0.00188009476307789j</v>
      </c>
      <c r="O123" s="71" t="str">
        <f t="shared" si="31"/>
        <v>1.00003826646139+0.0103460626587113j</v>
      </c>
      <c r="P123" s="71" t="str">
        <f t="shared" si="32"/>
        <v>42.4795015842006+0.439478767803666j</v>
      </c>
      <c r="Q123" s="71"/>
      <c r="R123" s="71">
        <f t="shared" si="7"/>
        <v>46.725663716814154</v>
      </c>
      <c r="S123" s="71" t="str">
        <f t="shared" si="8"/>
        <v>1+0.0000166491621160027j</v>
      </c>
      <c r="T123" s="71" t="str">
        <f t="shared" si="33"/>
        <v>0.99998118583678+0.00188009476307789j</v>
      </c>
      <c r="U123" s="71" t="str">
        <f t="shared" si="34"/>
        <v>1.00001531087693-0.00186350944723232j</v>
      </c>
      <c r="V123" s="71" t="str">
        <f t="shared" si="35"/>
        <v>46.7263791277008-0.0870737157644836j</v>
      </c>
      <c r="W123" s="71"/>
      <c r="X123" s="71" t="str">
        <f t="shared" si="9"/>
        <v>2.05335355417719+0.0204835305962636j</v>
      </c>
      <c r="Y123" s="71">
        <f t="shared" si="36"/>
        <v>6.2497068457919882</v>
      </c>
      <c r="Z123" s="71">
        <f t="shared" si="37"/>
        <v>-179.42845647683237</v>
      </c>
      <c r="AA123" s="71"/>
      <c r="AB123" s="71" t="str">
        <f t="shared" si="10"/>
        <v>7.52876180665731-0.0140297039455973j</v>
      </c>
      <c r="AC123" s="71">
        <f t="shared" si="38"/>
        <v>17.5344862259719</v>
      </c>
      <c r="AD123" s="71">
        <f t="shared" si="39"/>
        <v>179.89323053191464</v>
      </c>
      <c r="AE123" s="71"/>
      <c r="AF123" s="71" t="str">
        <f t="shared" si="40"/>
        <v>2.46559356655756-0.0211353726514387j</v>
      </c>
      <c r="AG123" s="71">
        <f t="shared" si="41"/>
        <v>7.8387488770487481</v>
      </c>
      <c r="AH123" s="71">
        <f t="shared" si="42"/>
        <v>179.50886552920312</v>
      </c>
      <c r="AI123" s="71"/>
      <c r="AJ123" s="71" t="str">
        <f t="shared" si="11"/>
        <v>99999.6976192504-173.890722953478j</v>
      </c>
      <c r="AK123" s="71" t="str">
        <f t="shared" si="12"/>
        <v>31999.9999924195-0.492519213412722j</v>
      </c>
      <c r="AL123" s="71" t="str">
        <f t="shared" si="43"/>
        <v>10000-60063082.6363826j</v>
      </c>
      <c r="AM123" s="71" t="str">
        <f t="shared" si="44"/>
        <v>963.139107397052-18640267.1356736j</v>
      </c>
      <c r="AN123" s="71" t="str">
        <f t="shared" si="45"/>
        <v>10963.1391073971-18640267.1356736j</v>
      </c>
      <c r="AO123" s="71" t="str">
        <f t="shared" si="46"/>
        <v>31999.8716851727-55.4270570223776j</v>
      </c>
      <c r="AP123" s="71" t="str">
        <f t="shared" si="47"/>
        <v>0.242424379550848+0.000316532771127099j</v>
      </c>
      <c r="AQ123" s="71" t="str">
        <f t="shared" si="13"/>
        <v>1+0.00591970208568986j</v>
      </c>
      <c r="AR123" s="71" t="str">
        <f t="shared" si="14"/>
        <v>1+0.0000118157726261275j</v>
      </c>
      <c r="AS123" s="71" t="str">
        <f t="shared" si="15"/>
        <v>1.85360671558164E-08j</v>
      </c>
      <c r="AT123" s="71" t="str">
        <f t="shared" si="48"/>
        <v>-2.19017954895756E-13+1.85360671558164E-08j</v>
      </c>
      <c r="AU123" s="149" t="str">
        <f t="shared" si="49"/>
        <v>318723.82974104-53948880.3854734j</v>
      </c>
      <c r="AV123" s="71" t="str">
        <f t="shared" si="16"/>
        <v>9638.55393091775-1.66016317175963j</v>
      </c>
      <c r="AW123" s="71"/>
      <c r="AX123" s="71" t="str">
        <f t="shared" si="17"/>
        <v>0.602409620682359-0.000103760198234977j</v>
      </c>
      <c r="AY123" s="71"/>
      <c r="AZ123" s="71" t="str">
        <f t="shared" si="50"/>
        <v>3.83451711068561-539.48533178894j</v>
      </c>
      <c r="BA123" s="71" t="str">
        <f t="shared" si="51"/>
        <v>2.25397289317685-324.991551956927j</v>
      </c>
      <c r="BB123" s="71">
        <f t="shared" si="52"/>
        <v>50.237650330358541</v>
      </c>
      <c r="BC123" s="71">
        <f t="shared" si="53"/>
        <v>90.397367447135949</v>
      </c>
      <c r="BD123" s="71" t="str">
        <f t="shared" si="18"/>
        <v>12.4100897726149-2446.81560643199j</v>
      </c>
      <c r="BE123" s="71">
        <f t="shared" si="54"/>
        <v>67.772136556330452</v>
      </c>
      <c r="BF123" s="71">
        <f t="shared" si="55"/>
        <v>90.290597979050588</v>
      </c>
      <c r="BG123" s="71"/>
      <c r="BH123" s="71" t="str">
        <f t="shared" si="19"/>
        <v>-1.31143649456707-801.3447182476j</v>
      </c>
      <c r="BI123" s="71">
        <f t="shared" si="56"/>
        <v>58.076399207407292</v>
      </c>
      <c r="BJ123" s="71">
        <f t="shared" si="57"/>
        <v>89.906232976339084</v>
      </c>
      <c r="BK123" s="71"/>
      <c r="BL123" s="71">
        <f t="shared" si="58"/>
        <v>-57.076399207407292</v>
      </c>
      <c r="BM123" s="71">
        <f t="shared" si="59"/>
        <v>-89.906232976339084</v>
      </c>
      <c r="BN123" s="71"/>
      <c r="BO123" s="158"/>
      <c r="BP123" s="158" t="str">
        <f t="shared" si="20"/>
        <v>0.00001+1.7389124876714E-08j</v>
      </c>
      <c r="BQ123" s="158" t="str">
        <f t="shared" si="21"/>
        <v>1.09505140073185E-10+1.84984207799747E-08j</v>
      </c>
      <c r="BR123" s="158" t="str">
        <f t="shared" si="22"/>
        <v>-0.00035966752304095-0.000462628118032842j</v>
      </c>
      <c r="BS123" s="158" t="str">
        <f t="shared" si="23"/>
        <v>0.0000412501095051401+3.58875456566887E-08j</v>
      </c>
      <c r="BT123" s="158" t="str">
        <f t="shared" si="60"/>
        <v>-1.48197221231737E-08-1.9096368113666E-08j</v>
      </c>
      <c r="BU123" s="158" t="str">
        <f t="shared" si="61"/>
        <v>-1.09505140073185E-10-1.84984207799747E-08j</v>
      </c>
      <c r="BV123" s="158" t="str">
        <f t="shared" si="62"/>
        <v>-1.49292272632469E-08-3.75947888936407E-08j</v>
      </c>
      <c r="BW123" s="158" t="str">
        <f t="shared" si="63"/>
        <v>0.999999996532631-0.0000588843682101918j</v>
      </c>
      <c r="BX123" s="158" t="str">
        <f t="shared" si="64"/>
        <v>-0.00001-1.7389124876714E-08j</v>
      </c>
      <c r="BY123" s="158" t="str">
        <f t="shared" si="65"/>
        <v>91.6265194082541-229.608626932547j</v>
      </c>
      <c r="BZ123" s="71">
        <f t="shared" si="66"/>
        <v>47.861516578309121</v>
      </c>
      <c r="CA123" s="71">
        <f t="shared" si="67"/>
        <v>111.75472848049276</v>
      </c>
      <c r="CB123" s="158" t="str">
        <f t="shared" si="24"/>
        <v>686.61289873859-1729.95415386965j</v>
      </c>
      <c r="CC123" s="71" t="str">
        <f t="shared" si="25"/>
        <v>221.060892884848-568.058114023451j</v>
      </c>
      <c r="CD123" s="71">
        <f t="shared" si="68"/>
        <v>55.700265455357879</v>
      </c>
      <c r="CE123" s="71">
        <f t="shared" si="69"/>
        <v>111.26359400969585</v>
      </c>
      <c r="CF123" s="71"/>
      <c r="CG123" s="71">
        <f t="shared" si="70"/>
        <v>-54.700265455357879</v>
      </c>
      <c r="CH123" s="71">
        <f t="shared" si="71"/>
        <v>-111.26359400969585</v>
      </c>
      <c r="CI123" s="71"/>
      <c r="CJ123" s="158"/>
      <c r="CK123" s="158"/>
      <c r="CL123" s="158"/>
      <c r="CM123" s="71"/>
      <c r="CN123" s="158">
        <v>1584.8931924611099</v>
      </c>
      <c r="CO123" s="158">
        <v>31.585846044965301</v>
      </c>
      <c r="CP123" s="158">
        <v>80.345867602943002</v>
      </c>
      <c r="CQ123" s="64"/>
      <c r="CR123" s="69"/>
      <c r="CS123" s="69"/>
      <c r="CT123" s="69"/>
      <c r="CU123" s="64"/>
      <c r="CV123" s="69"/>
      <c r="CW123" s="69"/>
      <c r="CX123" s="69"/>
      <c r="CY123" s="64"/>
      <c r="CZ123" s="69"/>
      <c r="DA123" s="69"/>
      <c r="DB123" s="69"/>
      <c r="DC123" s="64"/>
      <c r="DD123" s="69"/>
      <c r="DE123" s="69"/>
      <c r="DF123" s="69"/>
      <c r="DG123" s="64"/>
      <c r="DH123" s="69"/>
      <c r="DI123" s="69"/>
      <c r="DJ123" s="69"/>
      <c r="DK123" s="64"/>
      <c r="DL123" s="69"/>
      <c r="DM123" s="69"/>
      <c r="DN123" s="69"/>
      <c r="DO123" s="70"/>
    </row>
    <row r="124" spans="1:119">
      <c r="A124" s="71">
        <v>60</v>
      </c>
      <c r="B124" s="71">
        <f t="shared" si="0"/>
        <v>63.095734448019307</v>
      </c>
      <c r="C124" s="71" t="str">
        <f t="shared" si="26"/>
        <v>396.4421916295j</v>
      </c>
      <c r="D124" s="71">
        <f t="shared" si="1"/>
        <v>0.99999993630285267</v>
      </c>
      <c r="E124" s="71" t="str">
        <f t="shared" si="2"/>
        <v>-0.0003964421916295j</v>
      </c>
      <c r="F124" s="71" t="str">
        <f t="shared" si="27"/>
        <v>0.999999936302853-0.0003964421916295j</v>
      </c>
      <c r="G124" s="71">
        <f t="shared" si="28"/>
        <v>1.2929867861036842E-7</v>
      </c>
      <c r="H124" s="71">
        <f t="shared" si="29"/>
        <v>-2.2714464658149903E-2</v>
      </c>
      <c r="I124" s="71"/>
      <c r="J124" s="71">
        <f t="shared" si="3"/>
        <v>42.477876106194692</v>
      </c>
      <c r="K124" s="71" t="str">
        <f t="shared" si="4"/>
        <v>1+0.0131004322223968j</v>
      </c>
      <c r="L124" s="71">
        <f t="shared" si="5"/>
        <v>0.99997839845036351</v>
      </c>
      <c r="M124" s="71" t="str">
        <f t="shared" si="6"/>
        <v>0.00201455783431408j</v>
      </c>
      <c r="N124" s="71" t="str">
        <f t="shared" si="30"/>
        <v>0.999978398450364+0.00201455783431408j</v>
      </c>
      <c r="O124" s="71" t="str">
        <f t="shared" si="31"/>
        <v>1.00004393593794+0.0110860253519216j</v>
      </c>
      <c r="P124" s="71" t="str">
        <f t="shared" si="32"/>
        <v>42.4797424115231+0.470910811409059j</v>
      </c>
      <c r="Q124" s="71"/>
      <c r="R124" s="71">
        <f t="shared" si="7"/>
        <v>46.725663716814154</v>
      </c>
      <c r="S124" s="71" t="str">
        <f t="shared" si="8"/>
        <v>1+0.0000178398986233275j</v>
      </c>
      <c r="T124" s="71" t="str">
        <f t="shared" si="33"/>
        <v>0.999978398450364+0.00201455783431408j</v>
      </c>
      <c r="U124" s="71" t="str">
        <f t="shared" si="34"/>
        <v>1.00001757926737-0.00199679648403993j</v>
      </c>
      <c r="V124" s="71" t="str">
        <f t="shared" si="35"/>
        <v>46.7264851197497-0.0933016410241666j</v>
      </c>
      <c r="W124" s="71"/>
      <c r="X124" s="71" t="str">
        <f t="shared" si="9"/>
        <v>2.05336634269401+0.0219485336687344j</v>
      </c>
      <c r="Y124" s="71">
        <f t="shared" si="36"/>
        <v>6.2498249601874587</v>
      </c>
      <c r="Z124" s="71">
        <f t="shared" si="37"/>
        <v>-179.38758592248095</v>
      </c>
      <c r="AA124" s="71"/>
      <c r="AB124" s="71" t="str">
        <f t="shared" si="10"/>
        <v>7.52877888456715-0.0150331749336162j</v>
      </c>
      <c r="AC124" s="71">
        <f t="shared" si="38"/>
        <v>17.534508163051523</v>
      </c>
      <c r="AD124" s="71">
        <f t="shared" si="39"/>
        <v>179.88559415213896</v>
      </c>
      <c r="AE124" s="71"/>
      <c r="AF124" s="71" t="str">
        <f t="shared" si="40"/>
        <v>2.46556782810909-0.022646733362629j</v>
      </c>
      <c r="AG124" s="71">
        <f t="shared" si="41"/>
        <v>7.838705480311452</v>
      </c>
      <c r="AH124" s="71">
        <f t="shared" si="42"/>
        <v>179.47374161131353</v>
      </c>
      <c r="AI124" s="71"/>
      <c r="AJ124" s="71" t="str">
        <f t="shared" si="11"/>
        <v>99999.6528206028-186.327183174028j</v>
      </c>
      <c r="AK124" s="71" t="str">
        <f t="shared" si="12"/>
        <v>31999.9999912964-0.527743845353651j</v>
      </c>
      <c r="AL124" s="71" t="str">
        <f t="shared" si="43"/>
        <v>10000-56054130.1895291j</v>
      </c>
      <c r="AM124" s="71" t="str">
        <f t="shared" si="44"/>
        <v>963.139105515786-17396109.4876629j</v>
      </c>
      <c r="AN124" s="71" t="str">
        <f t="shared" si="45"/>
        <v>10963.1391055158-17396109.4876629j</v>
      </c>
      <c r="AO124" s="71" t="str">
        <f t="shared" si="46"/>
        <v>31999.8526749838-59.3911143969502j</v>
      </c>
      <c r="AP124" s="71" t="str">
        <f t="shared" si="47"/>
        <v>0.242424399866647+0.000339170965572497j</v>
      </c>
      <c r="AQ124" s="71" t="str">
        <f t="shared" si="13"/>
        <v>1+0.006343075066072j</v>
      </c>
      <c r="AR124" s="71" t="str">
        <f t="shared" si="14"/>
        <v>1+0.0000126608284751936j</v>
      </c>
      <c r="AS124" s="71" t="str">
        <f t="shared" si="15"/>
        <v>1.98617538006379E-08j</v>
      </c>
      <c r="AT124" s="71" t="str">
        <f t="shared" si="48"/>
        <v>-2.51466258086401E-13+1.98617538006379E-08j</v>
      </c>
      <c r="AU124" s="149" t="str">
        <f t="shared" si="49"/>
        <v>318723.829734449-50348025.1636274j</v>
      </c>
      <c r="AV124" s="71" t="str">
        <f t="shared" si="16"/>
        <v>9638.55388855327-1.77889688056613j</v>
      </c>
      <c r="AW124" s="71"/>
      <c r="AX124" s="71" t="str">
        <f t="shared" si="17"/>
        <v>0.602409618034579-0.000111181055035383j</v>
      </c>
      <c r="AY124" s="71"/>
      <c r="AZ124" s="71" t="str">
        <f t="shared" si="50"/>
        <v>3.83451739780851-503.47653125091j</v>
      </c>
      <c r="BA124" s="71" t="str">
        <f t="shared" si="51"/>
        <v>2.25397310903074-303.299531205925j</v>
      </c>
      <c r="BB124" s="71">
        <f t="shared" si="52"/>
        <v>49.637674623490582</v>
      </c>
      <c r="BC124" s="71">
        <f t="shared" si="53"/>
        <v>90.425786246482872</v>
      </c>
      <c r="BD124" s="71" t="str">
        <f t="shared" si="18"/>
        <v>12.4101102397504-2283.50899061433j</v>
      </c>
      <c r="BE124" s="71">
        <f t="shared" si="54"/>
        <v>67.172182786542109</v>
      </c>
      <c r="BF124" s="71">
        <f t="shared" si="55"/>
        <v>90.311380398621836</v>
      </c>
      <c r="BG124" s="71"/>
      <c r="BH124" s="71" t="str">
        <f t="shared" si="19"/>
        <v>-1.31142002918173-747.856611549904j</v>
      </c>
      <c r="BI124" s="71">
        <f t="shared" si="56"/>
        <v>57.476380103802015</v>
      </c>
      <c r="BJ124" s="71">
        <f t="shared" si="57"/>
        <v>89.899527857796386</v>
      </c>
      <c r="BK124" s="71"/>
      <c r="BL124" s="71">
        <f t="shared" si="58"/>
        <v>-56.476380103802015</v>
      </c>
      <c r="BM124" s="71">
        <f t="shared" si="59"/>
        <v>-89.899527857796386</v>
      </c>
      <c r="BN124" s="71"/>
      <c r="BO124" s="158"/>
      <c r="BP124" s="158" t="str">
        <f t="shared" si="20"/>
        <v>0.00001+1.86327830065865E-08j</v>
      </c>
      <c r="BQ124" s="158" t="str">
        <f t="shared" si="21"/>
        <v>1.25728070424416E-10+1.98213120788864E-08j</v>
      </c>
      <c r="BR124" s="158" t="str">
        <f t="shared" si="22"/>
        <v>-0.000360041548647569-0.000495712772494847j</v>
      </c>
      <c r="BS124" s="158" t="str">
        <f t="shared" si="23"/>
        <v>0.0000412501257280704+3.84540950854729E-08j</v>
      </c>
      <c r="BT124" s="158" t="str">
        <f t="shared" si="60"/>
        <v>-1.48326969629528E-08-2.04620592623692E-08j</v>
      </c>
      <c r="BU124" s="158" t="str">
        <f t="shared" si="61"/>
        <v>-1.25728070424416E-10-1.98213120788864E-08j</v>
      </c>
      <c r="BV124" s="158" t="str">
        <f t="shared" si="62"/>
        <v>-1.49584250333772E-08-4.02833713412556E-08j</v>
      </c>
      <c r="BW124" s="158" t="str">
        <f t="shared" si="63"/>
        <v>0.999999996018928-0.0000630957372815276j</v>
      </c>
      <c r="BX124" s="158" t="str">
        <f t="shared" si="64"/>
        <v>-0.00001-1.86327830065865E-08j</v>
      </c>
      <c r="BY124" s="158" t="str">
        <f t="shared" si="65"/>
        <v>81.4021534633282-218.014352654429j</v>
      </c>
      <c r="BZ124" s="71">
        <f t="shared" si="66"/>
        <v>47.336511389446073</v>
      </c>
      <c r="CA124" s="71">
        <f t="shared" si="67"/>
        <v>110.47461570423633</v>
      </c>
      <c r="CB124" s="158" t="str">
        <f t="shared" si="24"/>
        <v>609.581366251507-1642.60558761023j</v>
      </c>
      <c r="CC124" s="71" t="str">
        <f t="shared" si="25"/>
        <v>195.76521780419-539.372666835417j</v>
      </c>
      <c r="CD124" s="71">
        <f t="shared" si="68"/>
        <v>55.17521686975752</v>
      </c>
      <c r="CE124" s="71">
        <f t="shared" si="69"/>
        <v>109.94835731554987</v>
      </c>
      <c r="CF124" s="71"/>
      <c r="CG124" s="71">
        <f t="shared" si="70"/>
        <v>-54.17521686975752</v>
      </c>
      <c r="CH124" s="71">
        <f t="shared" si="71"/>
        <v>-109.94835731554987</v>
      </c>
      <c r="CI124" s="71"/>
      <c r="CJ124" s="158"/>
      <c r="CK124" s="158"/>
      <c r="CL124" s="158"/>
      <c r="CM124" s="71"/>
      <c r="CN124" s="158">
        <v>1659.5869074375601</v>
      </c>
      <c r="CO124" s="158">
        <v>31.142791443073399</v>
      </c>
      <c r="CP124" s="158">
        <v>79.900683718970498</v>
      </c>
      <c r="CQ124" s="64"/>
      <c r="CR124" s="69"/>
      <c r="CS124" s="69"/>
      <c r="CT124" s="69"/>
      <c r="CU124" s="64"/>
      <c r="CV124" s="69"/>
      <c r="CW124" s="69"/>
      <c r="CX124" s="69"/>
      <c r="CY124" s="64"/>
      <c r="CZ124" s="69"/>
      <c r="DA124" s="69"/>
      <c r="DB124" s="69"/>
      <c r="DC124" s="64"/>
      <c r="DD124" s="69"/>
      <c r="DE124" s="69"/>
      <c r="DF124" s="69"/>
      <c r="DG124" s="64"/>
      <c r="DH124" s="69"/>
      <c r="DI124" s="69"/>
      <c r="DJ124" s="69"/>
      <c r="DK124" s="64"/>
      <c r="DL124" s="69"/>
      <c r="DM124" s="69"/>
      <c r="DN124" s="69"/>
      <c r="DO124" s="70"/>
    </row>
    <row r="125" spans="1:119">
      <c r="A125" s="71">
        <v>61</v>
      </c>
      <c r="B125" s="71">
        <f t="shared" si="0"/>
        <v>67.60829753919819</v>
      </c>
      <c r="C125" s="71" t="str">
        <f t="shared" si="26"/>
        <v>424.795461741716j</v>
      </c>
      <c r="D125" s="71">
        <f t="shared" si="1"/>
        <v>0.99999992686588968</v>
      </c>
      <c r="E125" s="71" t="str">
        <f t="shared" si="2"/>
        <v>-0.000424795461741716j</v>
      </c>
      <c r="F125" s="71" t="str">
        <f t="shared" si="27"/>
        <v>0.99999992686589-0.000424795461741716j</v>
      </c>
      <c r="G125" s="71">
        <f t="shared" si="28"/>
        <v>1.4845474834296264E-7</v>
      </c>
      <c r="H125" s="71">
        <f t="shared" si="29"/>
        <v>-2.4338987430121799E-2</v>
      </c>
      <c r="I125" s="71"/>
      <c r="J125" s="71">
        <f t="shared" si="3"/>
        <v>42.477876106194692</v>
      </c>
      <c r="K125" s="71" t="str">
        <f t="shared" si="4"/>
        <v>1+0.014037366033255j</v>
      </c>
      <c r="L125" s="71">
        <f t="shared" si="5"/>
        <v>0.99997519810255486</v>
      </c>
      <c r="M125" s="71" t="str">
        <f t="shared" si="6"/>
        <v>0.0021586376109852j</v>
      </c>
      <c r="N125" s="71" t="str">
        <f t="shared" si="30"/>
        <v>0.999975198102555+0.0021586376109852j</v>
      </c>
      <c r="O125" s="71" t="str">
        <f t="shared" si="31"/>
        <v>1.00005044541945+0.0118789141485006j</v>
      </c>
      <c r="P125" s="71" t="str">
        <f t="shared" si="32"/>
        <v>42.4800189204722+0.504591043476132j</v>
      </c>
      <c r="Q125" s="71"/>
      <c r="R125" s="71">
        <f t="shared" si="7"/>
        <v>46.725663716814154</v>
      </c>
      <c r="S125" s="71" t="str">
        <f t="shared" si="8"/>
        <v>1+0.0000191157957783772j</v>
      </c>
      <c r="T125" s="71" t="str">
        <f t="shared" si="33"/>
        <v>0.999975198102555+0.0021586376109852j</v>
      </c>
      <c r="U125" s="71" t="str">
        <f t="shared" si="34"/>
        <v>1.00002018373718-0.00213961845117842j</v>
      </c>
      <c r="V125" s="71" t="str">
        <f t="shared" si="35"/>
        <v>46.7266068153302-0.0999750922320536j</v>
      </c>
      <c r="W125" s="71"/>
      <c r="X125" s="71" t="str">
        <f t="shared" si="9"/>
        <v>2.05338102598642+0.023518320847545j</v>
      </c>
      <c r="Y125" s="71">
        <f t="shared" si="36"/>
        <v>6.2499605710862403</v>
      </c>
      <c r="Z125" s="71">
        <f t="shared" si="37"/>
        <v>-179.3437936793629</v>
      </c>
      <c r="AA125" s="71"/>
      <c r="AB125" s="71" t="str">
        <f t="shared" si="10"/>
        <v>7.52879849269976-0.0161084310418461j</v>
      </c>
      <c r="AC125" s="71">
        <f t="shared" si="38"/>
        <v>17.534533350242469</v>
      </c>
      <c r="AD125" s="71">
        <f t="shared" si="39"/>
        <v>179.87741155433676</v>
      </c>
      <c r="AE125" s="71"/>
      <c r="AF125" s="71" t="str">
        <f t="shared" si="40"/>
        <v>2.46553827705032-0.0242661334019006j</v>
      </c>
      <c r="AG125" s="71">
        <f t="shared" si="41"/>
        <v>7.8386556547246586</v>
      </c>
      <c r="AH125" s="71">
        <f t="shared" si="42"/>
        <v>179.43610604163891</v>
      </c>
      <c r="AI125" s="71"/>
      <c r="AJ125" s="71" t="str">
        <f t="shared" si="11"/>
        <v>99999.6013849228-199.653071168191j</v>
      </c>
      <c r="AK125" s="71" t="str">
        <f t="shared" si="12"/>
        <v>31999.999990007-0.565487718493981j</v>
      </c>
      <c r="AL125" s="71" t="str">
        <f t="shared" si="43"/>
        <v>10000-52312758.0768125j</v>
      </c>
      <c r="AM125" s="71" t="str">
        <f t="shared" si="44"/>
        <v>963.139103355803-16234994.0128809j</v>
      </c>
      <c r="AN125" s="71" t="str">
        <f t="shared" si="45"/>
        <v>10963.1391033558-16234994.0128809j</v>
      </c>
      <c r="AO125" s="71" t="str">
        <f t="shared" si="46"/>
        <v>31999.8308484038-63.6386675242212j</v>
      </c>
      <c r="AP125" s="71" t="str">
        <f t="shared" si="47"/>
        <v>0.242424423192303+0.0003634282257849j</v>
      </c>
      <c r="AQ125" s="71" t="str">
        <f t="shared" si="13"/>
        <v>1+0.00679672738786746j</v>
      </c>
      <c r="AR125" s="71" t="str">
        <f t="shared" si="14"/>
        <v>1+0.000013566322131472j</v>
      </c>
      <c r="AS125" s="71" t="str">
        <f t="shared" si="15"/>
        <v>2.128225263326E-08j</v>
      </c>
      <c r="AT125" s="71" t="str">
        <f t="shared" si="48"/>
        <v>-2.88721894906173E-13+2.128225263326E-08j</v>
      </c>
      <c r="AU125" s="149" t="str">
        <f t="shared" si="49"/>
        <v>318723.829726879-46987511.578532j</v>
      </c>
      <c r="AV125" s="71" t="str">
        <f t="shared" si="16"/>
        <v>9638.55383991233-1.90612233993432j</v>
      </c>
      <c r="AW125" s="71"/>
      <c r="AX125" s="71" t="str">
        <f t="shared" si="17"/>
        <v>0.602409614994521-0.000119132646245895j</v>
      </c>
      <c r="AY125" s="71"/>
      <c r="AZ125" s="71" t="str">
        <f t="shared" si="50"/>
        <v>3.83451772746963-469.87112932078j</v>
      </c>
      <c r="BA125" s="71" t="str">
        <f t="shared" si="51"/>
        <v>2.25397335686411-283.055342927416j</v>
      </c>
      <c r="BB125" s="71">
        <f t="shared" si="52"/>
        <v>49.037702515592592</v>
      </c>
      <c r="BC125" s="71">
        <f t="shared" si="53"/>
        <v>90.456237390235628</v>
      </c>
      <c r="BD125" s="71" t="str">
        <f t="shared" si="18"/>
        <v>12.4101337391715-2131.10294715693j</v>
      </c>
      <c r="BE125" s="71">
        <f t="shared" si="54"/>
        <v>66.572235865835054</v>
      </c>
      <c r="BF125" s="71">
        <f t="shared" si="55"/>
        <v>90.33364894457236</v>
      </c>
      <c r="BG125" s="71"/>
      <c r="BH125" s="71" t="str">
        <f t="shared" si="19"/>
        <v>-1.31140112479737-697.938477729309j</v>
      </c>
      <c r="BI125" s="71">
        <f t="shared" si="56"/>
        <v>56.876358170317232</v>
      </c>
      <c r="BJ125" s="71">
        <f t="shared" si="57"/>
        <v>89.892343431874522</v>
      </c>
      <c r="BK125" s="71"/>
      <c r="BL125" s="71">
        <f t="shared" si="58"/>
        <v>-55.876358170317232</v>
      </c>
      <c r="BM125" s="71">
        <f t="shared" si="59"/>
        <v>-89.892343431874522</v>
      </c>
      <c r="BN125" s="71"/>
      <c r="BO125" s="158"/>
      <c r="BP125" s="158" t="str">
        <f t="shared" si="20"/>
        <v>0.00001+1.99653867018607E-08j</v>
      </c>
      <c r="BQ125" s="158" t="str">
        <f t="shared" si="21"/>
        <v>1.44354278934534E-10+2.12387919504046E-08j</v>
      </c>
      <c r="BR125" s="158" t="str">
        <f t="shared" si="22"/>
        <v>-0.000360470983432237-0.000531163114857357j</v>
      </c>
      <c r="BS125" s="158" t="str">
        <f t="shared" si="23"/>
        <v>0.0000412501443542789+4.12041786522653E-08j</v>
      </c>
      <c r="BT125" s="158" t="str">
        <f t="shared" si="60"/>
        <v>-1.48475939622306E-08-2.19254080743347E-08j</v>
      </c>
      <c r="BU125" s="158" t="str">
        <f t="shared" si="61"/>
        <v>-1.44354278934534E-10-2.12387919504046E-08j</v>
      </c>
      <c r="BV125" s="158" t="str">
        <f t="shared" si="62"/>
        <v>-1.49919482411651E-08-4.31642000247393E-08j</v>
      </c>
      <c r="BW125" s="158" t="str">
        <f t="shared" si="63"/>
        <v>0.999999995429118-0.000067608300535481j</v>
      </c>
      <c r="BX125" s="158" t="str">
        <f t="shared" si="64"/>
        <v>-0.00001-1.99653867018607E-08j</v>
      </c>
      <c r="BY125" s="158" t="str">
        <f t="shared" si="65"/>
        <v>72.2025131996401-206.595858564156j</v>
      </c>
      <c r="BZ125" s="71">
        <f t="shared" si="66"/>
        <v>46.802906462847609</v>
      </c>
      <c r="CA125" s="71">
        <f t="shared" si="67"/>
        <v>109.26384371485464</v>
      </c>
      <c r="CB125" s="158" t="str">
        <f t="shared" si="24"/>
        <v>540.270237405373-1556.58165776075j</v>
      </c>
      <c r="CC125" s="71" t="str">
        <f t="shared" si="25"/>
        <v>173.004777328745-511.122072987253j</v>
      </c>
      <c r="CD125" s="71">
        <f t="shared" si="68"/>
        <v>54.641562117572221</v>
      </c>
      <c r="CE125" s="71">
        <f t="shared" si="69"/>
        <v>108.69994975649358</v>
      </c>
      <c r="CF125" s="71"/>
      <c r="CG125" s="71">
        <f t="shared" si="70"/>
        <v>-53.641562117572221</v>
      </c>
      <c r="CH125" s="71">
        <f t="shared" si="71"/>
        <v>-108.69994975649358</v>
      </c>
      <c r="CI125" s="71"/>
      <c r="CJ125" s="158"/>
      <c r="CK125" s="158"/>
      <c r="CL125" s="158"/>
      <c r="CM125" s="71"/>
      <c r="CN125" s="158">
        <v>1737.8008287493701</v>
      </c>
      <c r="CO125" s="158">
        <v>30.696309930035401</v>
      </c>
      <c r="CP125" s="158">
        <v>79.449084021998104</v>
      </c>
      <c r="CQ125" s="64"/>
      <c r="CR125" s="69"/>
      <c r="CS125" s="69"/>
      <c r="CT125" s="69"/>
      <c r="CU125" s="64"/>
      <c r="CV125" s="69"/>
      <c r="CW125" s="69"/>
      <c r="CX125" s="69"/>
      <c r="CY125" s="64"/>
      <c r="CZ125" s="69"/>
      <c r="DA125" s="69"/>
      <c r="DB125" s="69"/>
      <c r="DC125" s="64"/>
      <c r="DD125" s="69"/>
      <c r="DE125" s="69"/>
      <c r="DF125" s="69"/>
      <c r="DG125" s="64"/>
      <c r="DH125" s="69"/>
      <c r="DI125" s="69"/>
      <c r="DJ125" s="69"/>
      <c r="DK125" s="64"/>
      <c r="DL125" s="69"/>
      <c r="DM125" s="69"/>
      <c r="DN125" s="69"/>
      <c r="DO125" s="70"/>
    </row>
    <row r="126" spans="1:119">
      <c r="A126" s="71">
        <v>62</v>
      </c>
      <c r="B126" s="71">
        <f t="shared" si="0"/>
        <v>72.443596007499011</v>
      </c>
      <c r="C126" s="71" t="str">
        <f t="shared" si="26"/>
        <v>455.176538033571j</v>
      </c>
      <c r="D126" s="71">
        <f t="shared" si="1"/>
        <v>0.9999999160308064</v>
      </c>
      <c r="E126" s="71" t="str">
        <f t="shared" si="2"/>
        <v>-0.000455176538033571j</v>
      </c>
      <c r="F126" s="71" t="str">
        <f t="shared" si="27"/>
        <v>0.999999916030806-0.000455176538033571j</v>
      </c>
      <c r="G126" s="71">
        <f t="shared" si="28"/>
        <v>1.7044885299869633E-7</v>
      </c>
      <c r="H126" s="71">
        <f t="shared" si="29"/>
        <v>-2.6079694951477411E-2</v>
      </c>
      <c r="I126" s="71"/>
      <c r="J126" s="71">
        <f t="shared" si="3"/>
        <v>42.477876106194692</v>
      </c>
      <c r="K126" s="71" t="str">
        <f t="shared" si="4"/>
        <v>1+0.0150413086993194j</v>
      </c>
      <c r="L126" s="71">
        <f t="shared" si="5"/>
        <v>0.99997152361162844</v>
      </c>
      <c r="M126" s="71" t="str">
        <f t="shared" si="6"/>
        <v>0.00231302187318263j</v>
      </c>
      <c r="N126" s="71" t="str">
        <f t="shared" si="30"/>
        <v>0.999971523611628+0.00231302187318263j</v>
      </c>
      <c r="O126" s="71" t="str">
        <f t="shared" si="31"/>
        <v>1.00005791937205+0.012728515319508j</v>
      </c>
      <c r="P126" s="71" t="str">
        <f t="shared" si="32"/>
        <v>42.4803363981048+0.540680296757862j</v>
      </c>
      <c r="Q126" s="71"/>
      <c r="R126" s="71">
        <f t="shared" si="7"/>
        <v>46.725663716814154</v>
      </c>
      <c r="S126" s="71" t="str">
        <f t="shared" si="8"/>
        <v>1+0.0000204829442115107j</v>
      </c>
      <c r="T126" s="71" t="str">
        <f t="shared" si="33"/>
        <v>0.999971523611628+0.00231302187318263j</v>
      </c>
      <c r="U126" s="71" t="str">
        <f t="shared" si="34"/>
        <v>1.00002317408061-0.00229265781774087j</v>
      </c>
      <c r="V126" s="71" t="str">
        <f t="shared" si="35"/>
        <v>46.7267465411117-0.107125958209485j</v>
      </c>
      <c r="W126" s="71"/>
      <c r="X126" s="71" t="str">
        <f t="shared" si="9"/>
        <v>2.0533978848074+0.0252003880853846j</v>
      </c>
      <c r="Y126" s="71">
        <f t="shared" si="36"/>
        <v>6.2501162698399941</v>
      </c>
      <c r="Z126" s="71">
        <f t="shared" si="37"/>
        <v>-179.29687109993324</v>
      </c>
      <c r="AA126" s="71"/>
      <c r="AB126" s="71" t="str">
        <f t="shared" si="10"/>
        <v>7.52882100593847-0.0172606103388611j</v>
      </c>
      <c r="AC126" s="71">
        <f t="shared" si="38"/>
        <v>17.534562269077359</v>
      </c>
      <c r="AD126" s="71">
        <f t="shared" si="39"/>
        <v>179.86864365738117</v>
      </c>
      <c r="AE126" s="71"/>
      <c r="AF126" s="71" t="str">
        <f t="shared" si="40"/>
        <v>2.46550434873099-0.0260012876632006j</v>
      </c>
      <c r="AG126" s="71">
        <f t="shared" si="41"/>
        <v>7.8385984480010649</v>
      </c>
      <c r="AH126" s="71">
        <f t="shared" si="42"/>
        <v>179.39577927755803</v>
      </c>
      <c r="AI126" s="71"/>
      <c r="AJ126" s="71" t="str">
        <f t="shared" si="11"/>
        <v>99999.5423289258-213.931993766443j</v>
      </c>
      <c r="AK126" s="71" t="str">
        <f t="shared" si="12"/>
        <v>31999.9999885265-0.605931007213036j</v>
      </c>
      <c r="AL126" s="71" t="str">
        <f t="shared" si="43"/>
        <v>10000-48821106.4617378j</v>
      </c>
      <c r="AM126" s="71" t="str">
        <f t="shared" si="44"/>
        <v>963.139100875816-15151378.0034905j</v>
      </c>
      <c r="AN126" s="71" t="str">
        <f t="shared" si="45"/>
        <v>10963.1391008758-15151378.0034905j</v>
      </c>
      <c r="AO126" s="71" t="str">
        <f t="shared" si="46"/>
        <v>31999.8057881862-68.1899893189478j</v>
      </c>
      <c r="AP126" s="71" t="str">
        <f t="shared" si="47"/>
        <v>0.24242444997374+0.000389420345723061j</v>
      </c>
      <c r="AQ126" s="71" t="str">
        <f t="shared" si="13"/>
        <v>1+0.00728282460853713j</v>
      </c>
      <c r="AR126" s="71" t="str">
        <f t="shared" si="14"/>
        <v>1+0.0000145365760649444j</v>
      </c>
      <c r="AS126" s="71" t="str">
        <f t="shared" si="15"/>
        <v>2.28043445554819E-08j</v>
      </c>
      <c r="AT126" s="71" t="str">
        <f t="shared" si="48"/>
        <v>-3.31497089241963E-13+2.28043445554819E-08j</v>
      </c>
      <c r="AU126" s="149" t="str">
        <f t="shared" si="49"/>
        <v>318723.829718188-43851297.862259j</v>
      </c>
      <c r="AV126" s="71" t="str">
        <f t="shared" si="16"/>
        <v>9638.55378406507-2.04244687355004j</v>
      </c>
      <c r="AW126" s="71"/>
      <c r="AX126" s="71" t="str">
        <f t="shared" si="17"/>
        <v>0.602409611504067-0.000127652929596877j</v>
      </c>
      <c r="AY126" s="71"/>
      <c r="AZ126" s="71" t="str">
        <f t="shared" si="50"/>
        <v>3.83451810597122-438.508707049122j</v>
      </c>
      <c r="BA126" s="71" t="str">
        <f t="shared" si="51"/>
        <v>2.25397364141487-264.162349342082j</v>
      </c>
      <c r="BB126" s="71">
        <f t="shared" si="52"/>
        <v>48.437734539818884</v>
      </c>
      <c r="BC126" s="71">
        <f t="shared" si="53"/>
        <v>90.488866196089162</v>
      </c>
      <c r="BD126" s="71" t="str">
        <f t="shared" si="18"/>
        <v>12.4101607201241-1988.86994966546j</v>
      </c>
      <c r="BE126" s="71">
        <f t="shared" si="54"/>
        <v>65.972296808896232</v>
      </c>
      <c r="BF126" s="71">
        <f t="shared" si="55"/>
        <v>90.357509853470319</v>
      </c>
      <c r="BG126" s="71"/>
      <c r="BH126" s="71" t="str">
        <f t="shared" si="19"/>
        <v>-1.31137942019698-651.352027290932j</v>
      </c>
      <c r="BI126" s="71">
        <f t="shared" si="56"/>
        <v>56.276332987819927</v>
      </c>
      <c r="BJ126" s="71">
        <f t="shared" si="57"/>
        <v>89.884645473647225</v>
      </c>
      <c r="BK126" s="71"/>
      <c r="BL126" s="71">
        <f t="shared" si="58"/>
        <v>-55.276332987819927</v>
      </c>
      <c r="BM126" s="71">
        <f t="shared" si="59"/>
        <v>-89.884645473647225</v>
      </c>
      <c r="BN126" s="71"/>
      <c r="BO126" s="158"/>
      <c r="BP126" s="158" t="str">
        <f t="shared" si="20"/>
        <v>0.00001+2.13932972875778E-08j</v>
      </c>
      <c r="BQ126" s="158" t="str">
        <f t="shared" si="21"/>
        <v>1.65739753861625E-10+2.27576198481205E-08j</v>
      </c>
      <c r="BR126" s="158" t="str">
        <f t="shared" si="22"/>
        <v>-0.00036096403517009-0.000569148221522448j</v>
      </c>
      <c r="BS126" s="158" t="str">
        <f t="shared" si="23"/>
        <v>0.0000412501657397539+4.41509171356983E-08j</v>
      </c>
      <c r="BT126" s="158" t="str">
        <f t="shared" si="60"/>
        <v>-1.48646978608902E-08-2.34933953614929E-08j</v>
      </c>
      <c r="BU126" s="158" t="str">
        <f t="shared" si="61"/>
        <v>-1.65739753861625E-10-2.27576198481205E-08j</v>
      </c>
      <c r="BV126" s="158" t="str">
        <f t="shared" si="62"/>
        <v>-1.50304376147518E-08-4.62510152096134E-08j</v>
      </c>
      <c r="BW126" s="158" t="str">
        <f t="shared" si="63"/>
        <v>0.999999994751925-0.0000724435991690155j</v>
      </c>
      <c r="BX126" s="158" t="str">
        <f t="shared" si="64"/>
        <v>-0.00001-2.13932972875778E-08j</v>
      </c>
      <c r="BY126" s="158" t="str">
        <f t="shared" si="65"/>
        <v>63.9559610778753-195.427394907766j</v>
      </c>
      <c r="BZ126" s="71">
        <f t="shared" si="66"/>
        <v>46.261579011145351</v>
      </c>
      <c r="CA126" s="71">
        <f t="shared" si="67"/>
        <v>108.12130533670535</v>
      </c>
      <c r="CB126" s="158" t="str">
        <f t="shared" si="24"/>
        <v>478.139787105049-1472.44179484043j</v>
      </c>
      <c r="CC126" s="71" t="str">
        <f t="shared" si="25"/>
        <v>152.602336252504-483.490029348026j</v>
      </c>
      <c r="CD126" s="71">
        <f t="shared" si="68"/>
        <v>54.10017745914638</v>
      </c>
      <c r="CE126" s="71">
        <f t="shared" si="69"/>
        <v>107.5170846142634</v>
      </c>
      <c r="CF126" s="71"/>
      <c r="CG126" s="71">
        <f t="shared" si="70"/>
        <v>-53.10017745914638</v>
      </c>
      <c r="CH126" s="71">
        <f t="shared" si="71"/>
        <v>-107.5170846142634</v>
      </c>
      <c r="CI126" s="71"/>
      <c r="CJ126" s="158"/>
      <c r="CK126" s="158"/>
      <c r="CL126" s="158"/>
      <c r="CM126" s="71"/>
      <c r="CN126" s="158">
        <v>1819.7008586099801</v>
      </c>
      <c r="CO126" s="158">
        <v>30.2461976305195</v>
      </c>
      <c r="CP126" s="158">
        <v>78.991890256784004</v>
      </c>
      <c r="CQ126" s="64"/>
      <c r="CR126" s="69"/>
      <c r="CS126" s="69"/>
      <c r="CT126" s="69"/>
      <c r="CU126" s="64"/>
      <c r="CV126" s="69"/>
      <c r="CW126" s="69"/>
      <c r="CX126" s="69"/>
      <c r="CY126" s="64"/>
      <c r="CZ126" s="69"/>
      <c r="DA126" s="69"/>
      <c r="DB126" s="69"/>
      <c r="DC126" s="64"/>
      <c r="DD126" s="69"/>
      <c r="DE126" s="69"/>
      <c r="DF126" s="69"/>
      <c r="DG126" s="64"/>
      <c r="DH126" s="69"/>
      <c r="DI126" s="69"/>
      <c r="DJ126" s="69"/>
      <c r="DK126" s="64"/>
      <c r="DL126" s="69"/>
      <c r="DM126" s="69"/>
      <c r="DN126" s="69"/>
      <c r="DO126" s="70"/>
    </row>
    <row r="127" spans="1:119">
      <c r="A127" s="71">
        <v>63</v>
      </c>
      <c r="B127" s="71">
        <f t="shared" si="0"/>
        <v>77.624711662869217</v>
      </c>
      <c r="C127" s="71" t="str">
        <f t="shared" si="26"/>
        <v>487.730447794192j</v>
      </c>
      <c r="D127" s="71">
        <f t="shared" si="1"/>
        <v>0.9999999035904662</v>
      </c>
      <c r="E127" s="71" t="str">
        <f t="shared" si="2"/>
        <v>-0.000487730447794192j</v>
      </c>
      <c r="F127" s="71" t="str">
        <f t="shared" si="27"/>
        <v>0.999999903590466-0.000487730447794192j</v>
      </c>
      <c r="G127" s="71">
        <f t="shared" si="28"/>
        <v>1.9570147596640759E-7</v>
      </c>
      <c r="H127" s="71">
        <f t="shared" si="29"/>
        <v>-2.7944896676934103E-2</v>
      </c>
      <c r="I127" s="71"/>
      <c r="J127" s="71">
        <f t="shared" si="3"/>
        <v>42.477876106194692</v>
      </c>
      <c r="K127" s="71" t="str">
        <f t="shared" si="4"/>
        <v>1+0.0161170526473591j</v>
      </c>
      <c r="L127" s="71">
        <f t="shared" si="5"/>
        <v>0.99996730473156403</v>
      </c>
      <c r="M127" s="71" t="str">
        <f t="shared" si="6"/>
        <v>0.00247844759055204j</v>
      </c>
      <c r="N127" s="71" t="str">
        <f t="shared" si="30"/>
        <v>0.999967304731564+0.00247844759055204j</v>
      </c>
      <c r="O127" s="71" t="str">
        <f t="shared" si="31"/>
        <v>1.00006650070725+0.0136388861653338j</v>
      </c>
      <c r="P127" s="71" t="str">
        <f t="shared" si="32"/>
        <v>42.4807009149982+0.579350916757542j</v>
      </c>
      <c r="Q127" s="71"/>
      <c r="R127" s="71">
        <f t="shared" si="7"/>
        <v>46.725663716814154</v>
      </c>
      <c r="S127" s="71" t="str">
        <f t="shared" si="8"/>
        <v>1+0.0000219478701507386j</v>
      </c>
      <c r="T127" s="71" t="str">
        <f t="shared" si="33"/>
        <v>0.999967304731564+0.00247844759055204j</v>
      </c>
      <c r="U127" s="71" t="str">
        <f t="shared" si="34"/>
        <v>1.00002660747005-0.00245664598632131j</v>
      </c>
      <c r="V127" s="71" t="str">
        <f t="shared" si="35"/>
        <v>46.7269069685121-0.114788414228111j</v>
      </c>
      <c r="W127" s="71"/>
      <c r="X127" s="71" t="str">
        <f t="shared" si="9"/>
        <v>2.05341724151578+0.027002767870004j</v>
      </c>
      <c r="Y127" s="71">
        <f t="shared" si="36"/>
        <v>6.2502950314584984</v>
      </c>
      <c r="Z127" s="71">
        <f t="shared" si="37"/>
        <v>-179.2465946855792</v>
      </c>
      <c r="AA127" s="71"/>
      <c r="AB127" s="71" t="str">
        <f t="shared" si="10"/>
        <v>7.52884685471398-0.0184952192962675j</v>
      </c>
      <c r="AC127" s="71">
        <f t="shared" si="38"/>
        <v>17.534595472435132</v>
      </c>
      <c r="AD127" s="71">
        <f t="shared" si="39"/>
        <v>179.85924858140729</v>
      </c>
      <c r="AE127" s="71"/>
      <c r="AF127" s="71" t="str">
        <f t="shared" si="40"/>
        <v>2.46546539491001-0.0278604600412618j</v>
      </c>
      <c r="AG127" s="71">
        <f t="shared" si="41"/>
        <v>7.8385327668224871</v>
      </c>
      <c r="AH127" s="71">
        <f t="shared" si="42"/>
        <v>179.35256895616854</v>
      </c>
      <c r="AI127" s="71"/>
      <c r="AJ127" s="71" t="str">
        <f t="shared" si="11"/>
        <v>99999.474523655-229.232105896449j</v>
      </c>
      <c r="AK127" s="71" t="str">
        <f t="shared" si="12"/>
        <v>31999.9999868266-0.649266771836347j</v>
      </c>
      <c r="AL127" s="71" t="str">
        <f t="shared" si="43"/>
        <v>10000-45562507.5750846j</v>
      </c>
      <c r="AM127" s="71" t="str">
        <f t="shared" si="44"/>
        <v>963.139098028403-14140088.70357j</v>
      </c>
      <c r="AN127" s="71" t="str">
        <f t="shared" si="45"/>
        <v>10963.1390980284-14140088.70357j</v>
      </c>
      <c r="AO127" s="71" t="str">
        <f t="shared" si="46"/>
        <v>31999.7770152714-73.0668020239728j</v>
      </c>
      <c r="AP127" s="71" t="str">
        <f t="shared" si="47"/>
        <v>0.242424480722938+0.00041727140073406j</v>
      </c>
      <c r="AQ127" s="71" t="str">
        <f t="shared" si="13"/>
        <v>1+0.00780368716470707j</v>
      </c>
      <c r="AR127" s="71" t="str">
        <f t="shared" si="14"/>
        <v>1+0.0000155762218856429j</v>
      </c>
      <c r="AS127" s="71" t="str">
        <f t="shared" si="15"/>
        <v>2.4435295434489E-08j</v>
      </c>
      <c r="AT127" s="71" t="str">
        <f t="shared" si="48"/>
        <v>-3.80609583528838E-13+2.4435295434489E-08j</v>
      </c>
      <c r="AU127" s="149" t="str">
        <f t="shared" si="49"/>
        <v>318723.82970821-40924412.966086j</v>
      </c>
      <c r="AV127" s="71" t="str">
        <f t="shared" si="16"/>
        <v>9638.55371994383-2.18852124037177j</v>
      </c>
      <c r="AW127" s="71"/>
      <c r="AX127" s="71" t="str">
        <f t="shared" si="17"/>
        <v>0.602409607496489-0.000136782577523236j</v>
      </c>
      <c r="AY127" s="71"/>
      <c r="AZ127" s="71" t="str">
        <f t="shared" si="50"/>
        <v>3.83451854054915-409.239552587729j</v>
      </c>
      <c r="BA127" s="71" t="str">
        <f t="shared" si="51"/>
        <v>2.25397396812282-246.530362741742j</v>
      </c>
      <c r="BB127" s="71">
        <f t="shared" si="52"/>
        <v>47.837771308297555</v>
      </c>
      <c r="BC127" s="71">
        <f t="shared" si="53"/>
        <v>90.523828366892815</v>
      </c>
      <c r="BD127" s="71" t="str">
        <f t="shared" si="18"/>
        <v>12.4101916984118-1856.13103386249j</v>
      </c>
      <c r="BE127" s="71">
        <f t="shared" si="54"/>
        <v>65.37236678073269</v>
      </c>
      <c r="BF127" s="71">
        <f t="shared" si="55"/>
        <v>90.383076948300086</v>
      </c>
      <c r="BG127" s="71"/>
      <c r="BH127" s="71" t="str">
        <f t="shared" si="19"/>
        <v>-1.31135450068927-607.87487488605j</v>
      </c>
      <c r="BI127" s="71">
        <f t="shared" si="56"/>
        <v>55.676304075120051</v>
      </c>
      <c r="BJ127" s="71">
        <f t="shared" si="57"/>
        <v>89.876397323061369</v>
      </c>
      <c r="BK127" s="71"/>
      <c r="BL127" s="71">
        <f t="shared" si="58"/>
        <v>-54.676304075120051</v>
      </c>
      <c r="BM127" s="71">
        <f t="shared" si="59"/>
        <v>-89.876397323061369</v>
      </c>
      <c r="BN127" s="71"/>
      <c r="BO127" s="158"/>
      <c r="BP127" s="158" t="str">
        <f t="shared" si="20"/>
        <v>0.00001+2.2923331046327E-08j</v>
      </c>
      <c r="BQ127" s="158" t="str">
        <f t="shared" si="21"/>
        <v>1.90293203377717E-10+2.43850374010809E-08j</v>
      </c>
      <c r="BR127" s="158" t="str">
        <f t="shared" si="22"/>
        <v>-0.00036153012723569-0.000609849234422989j</v>
      </c>
      <c r="BS127" s="158" t="str">
        <f t="shared" si="23"/>
        <v>0.0000412501902932034+4.73083684474079E-08j</v>
      </c>
      <c r="BT127" s="158" t="str">
        <f t="shared" si="60"/>
        <v>-1.48843355729188E-08-2.51735003705768E-08j</v>
      </c>
      <c r="BU127" s="158" t="str">
        <f t="shared" si="61"/>
        <v>-1.90293203377717E-10-2.43850374010809E-08j</v>
      </c>
      <c r="BV127" s="158" t="str">
        <f t="shared" si="62"/>
        <v>-1.50746287762965E-08-4.95585377716577E-08j</v>
      </c>
      <c r="BW127" s="158" t="str">
        <f t="shared" si="63"/>
        <v>0.999999993974404-0.0000776247149901404j</v>
      </c>
      <c r="BX127" s="158" t="str">
        <f t="shared" si="64"/>
        <v>-0.00001-2.2923331046327E-08j</v>
      </c>
      <c r="BY127" s="158" t="str">
        <f t="shared" si="65"/>
        <v>56.588633881667-184.568582563553j</v>
      </c>
      <c r="BZ127" s="71">
        <f t="shared" si="66"/>
        <v>45.713341658171707</v>
      </c>
      <c r="CA127" s="71">
        <f t="shared" si="67"/>
        <v>107.04551299216429</v>
      </c>
      <c r="CB127" s="158" t="str">
        <f t="shared" si="24"/>
        <v>422.633521802836-1390.63521150594j</v>
      </c>
      <c r="CC127" s="71" t="str">
        <f t="shared" si="25"/>
        <v>134.375152961098-456.62403867108j</v>
      </c>
      <c r="CD127" s="71">
        <f t="shared" si="68"/>
        <v>53.551874424994182</v>
      </c>
      <c r="CE127" s="71">
        <f t="shared" si="69"/>
        <v>106.39808194833286</v>
      </c>
      <c r="CF127" s="71"/>
      <c r="CG127" s="71">
        <f t="shared" si="70"/>
        <v>-52.551874424994182</v>
      </c>
      <c r="CH127" s="71">
        <f t="shared" si="71"/>
        <v>-106.39808194833286</v>
      </c>
      <c r="CI127" s="71"/>
      <c r="CJ127" s="158"/>
      <c r="CK127" s="158"/>
      <c r="CL127" s="158"/>
      <c r="CM127" s="71"/>
      <c r="CN127" s="158">
        <v>1905.4607179632401</v>
      </c>
      <c r="CO127" s="158">
        <v>29.792249787484799</v>
      </c>
      <c r="CP127" s="158">
        <v>78.530083273799704</v>
      </c>
      <c r="CQ127" s="64"/>
      <c r="CR127" s="69"/>
      <c r="CS127" s="69"/>
      <c r="CT127" s="69"/>
      <c r="CU127" s="64"/>
      <c r="CV127" s="69"/>
      <c r="CW127" s="69"/>
      <c r="CX127" s="69"/>
      <c r="CY127" s="64"/>
      <c r="CZ127" s="69"/>
      <c r="DA127" s="69"/>
      <c r="DB127" s="69"/>
      <c r="DC127" s="64"/>
      <c r="DD127" s="69"/>
      <c r="DE127" s="69"/>
      <c r="DF127" s="69"/>
      <c r="DG127" s="64"/>
      <c r="DH127" s="69"/>
      <c r="DI127" s="69"/>
      <c r="DJ127" s="69"/>
      <c r="DK127" s="64"/>
      <c r="DL127" s="69"/>
      <c r="DM127" s="69"/>
      <c r="DN127" s="69"/>
      <c r="DO127" s="70"/>
    </row>
    <row r="128" spans="1:119">
      <c r="A128" s="71">
        <v>64</v>
      </c>
      <c r="B128" s="71">
        <f t="shared" ref="B128:B191" si="72">Fstart*10^(Step*A128)</f>
        <v>83.176377110267126</v>
      </c>
      <c r="C128" s="71" t="str">
        <f t="shared" si="26"/>
        <v>522.612590563659j</v>
      </c>
      <c r="D128" s="71">
        <f t="shared" ref="D128:D191" si="73">(IMPRODUCT(C128,C128))/Wn^2 + 1</f>
        <v>0.99999988930704464</v>
      </c>
      <c r="E128" s="71" t="str">
        <f t="shared" ref="E128:E191" si="74">IMDIV(C128,Wn*Qn)</f>
        <v>-0.000522612590563659j</v>
      </c>
      <c r="F128" s="71" t="str">
        <f t="shared" si="27"/>
        <v>0.999999889307045-0.000522612590563659j</v>
      </c>
      <c r="G128" s="71">
        <f t="shared" si="28"/>
        <v>2.2469536917823212E-7</v>
      </c>
      <c r="H128" s="71">
        <f t="shared" si="29"/>
        <v>-2.9943496348135132E-2</v>
      </c>
      <c r="I128" s="71"/>
      <c r="J128" s="71">
        <f t="shared" ref="J128:J191" si="75">Vin/(Rout+DCR/1000)</f>
        <v>42.477876106194692</v>
      </c>
      <c r="K128" s="71" t="str">
        <f t="shared" ref="K128:K191" si="76">IMSUM(1,IMPRODUCT(C128,ncap*(cap*10^-6)*(Rout+(esr/(ncap*1000)))))</f>
        <v>1+0.0172697330551761j</v>
      </c>
      <c r="L128" s="71">
        <f t="shared" ref="L128:L191" si="77">(IMPRODUCT(C128,C128))/Gdo^2 + 1</f>
        <v>0.99996246080913942</v>
      </c>
      <c r="M128" s="71" t="str">
        <f t="shared" ref="M128:M191" si="78">IMDIV(C128,Q*Gdo)</f>
        <v>0.00265570444029614j</v>
      </c>
      <c r="N128" s="71" t="str">
        <f t="shared" si="30"/>
        <v>0.999962460809139+0.00265570444029614j</v>
      </c>
      <c r="O128" s="71" t="str">
        <f t="shared" si="31"/>
        <v>1.00007635351624+0.0146143744542998j</v>
      </c>
      <c r="P128" s="71" t="str">
        <f t="shared" si="32"/>
        <v>42.4811194413978+0.620787587439284j</v>
      </c>
      <c r="Q128" s="71"/>
      <c r="R128" s="71">
        <f t="shared" ref="R128:R191" si="79">Vin/(1+((DCR*10^-3)/Rout))</f>
        <v>46.725663716814154</v>
      </c>
      <c r="S128" s="71" t="str">
        <f t="shared" ref="S128:S191" si="80">IMSUM(1,IMPRODUCT(C128,ncap*(cap*10^-6)*(esr/(ncap*1000))))</f>
        <v>1+0.0000235175665753647j</v>
      </c>
      <c r="T128" s="71" t="str">
        <f t="shared" si="33"/>
        <v>0.999962460809139+0.00265570444029614j</v>
      </c>
      <c r="U128" s="71" t="str">
        <f t="shared" si="34"/>
        <v>1.00003054954941-0.00263236682121531j</v>
      </c>
      <c r="V128" s="71" t="str">
        <f t="shared" si="35"/>
        <v>46.7270911647866-0.122999086867406j</v>
      </c>
      <c r="W128" s="71"/>
      <c r="X128" s="71" t="str">
        <f t="shared" ref="X128:X191" si="81">IMPRODUCT(Fm,Rt,P128,F128)</f>
        <v>2.05343946624373+0.0289340676957845j</v>
      </c>
      <c r="Y128" s="71">
        <f t="shared" si="36"/>
        <v>6.2505002713666169</v>
      </c>
      <c r="Z128" s="71">
        <f t="shared" si="37"/>
        <v>-179.19272504087766</v>
      </c>
      <c r="AA128" s="71"/>
      <c r="AB128" s="71" t="str">
        <f t="shared" ref="AB128:AB191" si="82">IMPRODUCT(Fm,V128)</f>
        <v>7.5288765332361-0.019818159351279j</v>
      </c>
      <c r="AC128" s="71">
        <f t="shared" si="38"/>
        <v>17.534633595113014</v>
      </c>
      <c r="AD128" s="71">
        <f t="shared" si="39"/>
        <v>179.84918144680009</v>
      </c>
      <c r="AE128" s="71"/>
      <c r="AF128" s="71" t="str">
        <f t="shared" si="40"/>
        <v>2.46542067139173-0.0298525020599304j</v>
      </c>
      <c r="AG128" s="71">
        <f t="shared" si="41"/>
        <v>7.8384573559633175</v>
      </c>
      <c r="AH128" s="71">
        <f t="shared" si="42"/>
        <v>179.30626898210377</v>
      </c>
      <c r="AI128" s="71"/>
      <c r="AJ128" s="71" t="str">
        <f t="shared" ref="AJ128:AJ191" si="83">IMDIV(_Rfb1,IMSUM(1,IMPRODUCT(C128,_Cfb1*_Rfb1)))</f>
        <v>99999.3966729012-245.626435625131j</v>
      </c>
      <c r="AK128" s="71" t="str">
        <f t="shared" ref="AK128:AK191" si="84">IMDIV(_Rfb2,IMSUM(1,IMPRODUCT(C128,_Cfb2*_Rfb2)))</f>
        <v>31999.999984875-0.695701880229514j</v>
      </c>
      <c r="AL128" s="71" t="str">
        <f t="shared" si="43"/>
        <v>10000-42521406.149543j</v>
      </c>
      <c r="AM128" s="71" t="str">
        <f t="shared" si="44"/>
        <v>963.139094759146-13196298.6164146j</v>
      </c>
      <c r="AN128" s="71" t="str">
        <f t="shared" si="45"/>
        <v>10963.1390947591-13196298.6164146j</v>
      </c>
      <c r="AO128" s="71" t="str">
        <f t="shared" si="46"/>
        <v>31999.7439796309-78.292380732375j</v>
      </c>
      <c r="AP128" s="71" t="str">
        <f t="shared" si="47"/>
        <v>0.242424516027741+0.000447114339805957j</v>
      </c>
      <c r="AQ128" s="71" t="str">
        <f t="shared" ref="AQ128:AQ191" si="85">IMSUM(1,IMPRODUCT(C128,_Res1*_Cap1))</f>
        <v>1+0.00836180144901854j</v>
      </c>
      <c r="AR128" s="71" t="str">
        <f t="shared" ref="AR128:AR191" si="86">IMSUM(1,IMPRODUCT(C128,_Res1*_Cap1*_Cap2/(_Cap1+_Cap2)))</f>
        <v>1+0.0000166902224531308j</v>
      </c>
      <c r="AS128" s="71" t="str">
        <f t="shared" ref="AS128:AS191" si="87">IMPRODUCT(C128,(_Cap1+_Cap2))</f>
        <v>2.61828907872393E-08j</v>
      </c>
      <c r="AT128" s="71" t="str">
        <f t="shared" si="48"/>
        <v>-4.36998271705053E-13+2.61828907872393E-08j</v>
      </c>
      <c r="AU128" s="149" t="str">
        <f t="shared" si="49"/>
        <v>318723.829696754-38192885.0946103j</v>
      </c>
      <c r="AV128" s="71" t="str">
        <f t="shared" ref="AV128:AV191" si="88">+IMDIV(1,IMSUM(IMDIV(1,_R3_T),IMDIV(1,AJ128),IMDIV(1,AK128)))</f>
        <v>9638.55364632279-2.34504274106904j</v>
      </c>
      <c r="AW128" s="71"/>
      <c r="AX128" s="71" t="str">
        <f t="shared" ref="AX128:AX191" si="89">IMDIV(AV128,_R3_T)</f>
        <v>0.602409602895174-0.000146565171316815j</v>
      </c>
      <c r="AY128" s="71"/>
      <c r="AZ128" s="71" t="str">
        <f t="shared" si="50"/>
        <v>3.83451903951131-381.923946524255j</v>
      </c>
      <c r="BA128" s="71" t="str">
        <f t="shared" si="51"/>
        <v>2.25397434323367-230.075214968774j</v>
      </c>
      <c r="BB128" s="71">
        <f t="shared" si="52"/>
        <v>47.237813523826404</v>
      </c>
      <c r="BC128" s="71">
        <f t="shared" si="53"/>
        <v>90.561290731578268</v>
      </c>
      <c r="BD128" s="71" t="str">
        <f t="shared" ref="BD128:BD191" si="90">IMPRODUCT(BA128,Fm,V128)</f>
        <v>12.4102272662573-1732.25255648036j</v>
      </c>
      <c r="BE128" s="71">
        <f t="shared" si="54"/>
        <v>64.772447118939411</v>
      </c>
      <c r="BF128" s="71">
        <f t="shared" si="55"/>
        <v>90.410472178378356</v>
      </c>
      <c r="BG128" s="71"/>
      <c r="BH128" s="71" t="str">
        <f t="shared" ref="BH128:BH191" si="91">IMDIV(BD128,IMSUM(1,X128))</f>
        <v>-1.31132589019937-567.299477732634j</v>
      </c>
      <c r="BI128" s="71">
        <f t="shared" si="56"/>
        <v>55.076270879789689</v>
      </c>
      <c r="BJ128" s="71">
        <f t="shared" si="57"/>
        <v>89.867559713682041</v>
      </c>
      <c r="BK128" s="71"/>
      <c r="BL128" s="71">
        <f t="shared" si="58"/>
        <v>-54.076270879789689</v>
      </c>
      <c r="BM128" s="71">
        <f t="shared" si="59"/>
        <v>-89.867559713682041</v>
      </c>
      <c r="BN128" s="71"/>
      <c r="BO128" s="158"/>
      <c r="BP128" s="158" t="str">
        <f t="shared" ref="BP128:BP191" si="92">IMSUM(1/_Rfb1,IMPRODUCT(C128,_Cfb1))</f>
        <v>0.00001+2.4562791756492E-08j</v>
      </c>
      <c r="BQ128" s="158" t="str">
        <f t="shared" ref="BQ128:BQ191" si="93">IMDIV(IMPRODUCT(C128,_Cap1),IMSUM(1,IMPRODUCT(C128,_Cap1,_Res1)))</f>
        <v>2.18483859521486E-10+2.61288026095299E-08j</v>
      </c>
      <c r="BR128" s="158" t="str">
        <f t="shared" ref="BR128:BR191" si="94">IMDIV(IMSUM(1/70000000,BQ128),IMSUB(BQ128,gm))</f>
        <v>-0.000362180078567331-0.000653460217795558j</v>
      </c>
      <c r="BS128" s="158" t="str">
        <f t="shared" ref="BS128:BS191" si="95">IMSUM(BP128,BQ128,1/_Rfb2)</f>
        <v>0.0000412502184838595+5.06915943660219E-08j</v>
      </c>
      <c r="BT128" s="158" t="str">
        <f t="shared" si="60"/>
        <v>-1.4906882431109E-08-2.69737362402074E-08j</v>
      </c>
      <c r="BU128" s="158" t="str">
        <f t="shared" si="61"/>
        <v>-2.18483859521486E-10-2.61288026095299E-08j</v>
      </c>
      <c r="BV128" s="158" t="str">
        <f t="shared" si="62"/>
        <v>-1.51253662906305E-08-5.31025388497373E-08j</v>
      </c>
      <c r="BW128" s="158" t="str">
        <f t="shared" si="63"/>
        <v>0.99999999308169-0.0000831763806012497j</v>
      </c>
      <c r="BX128" s="158" t="str">
        <f t="shared" si="64"/>
        <v>-0.00001-2.4562791756492E-08j</v>
      </c>
      <c r="BY128" s="158" t="str">
        <f t="shared" si="65"/>
        <v>50.0265866964583-174.065717497287j</v>
      </c>
      <c r="BZ128" s="71">
        <f t="shared" si="66"/>
        <v>45.158941462968414</v>
      </c>
      <c r="CA128" s="71">
        <f t="shared" si="67"/>
        <v>106.03468126577194</v>
      </c>
      <c r="CB128" s="158" t="str">
        <f t="shared" ref="CB128:CB191" si="96">IMPRODUCT(BY128,Fm,V128)</f>
        <v>373.19433248991-1311.51073057318j</v>
      </c>
      <c r="CC128" s="71" t="str">
        <f t="shared" ref="CC128:CC191" si="97">IMDIV(CB128,IMSUM(1,X128))</f>
        <v>118.140283770468-430.638636880851j</v>
      </c>
      <c r="CD128" s="71">
        <f t="shared" si="68"/>
        <v>52.997398818931714</v>
      </c>
      <c r="CE128" s="71">
        <f t="shared" si="69"/>
        <v>105.34095024787575</v>
      </c>
      <c r="CF128" s="71"/>
      <c r="CG128" s="71">
        <f t="shared" si="70"/>
        <v>-51.997398818931714</v>
      </c>
      <c r="CH128" s="71">
        <f t="shared" si="71"/>
        <v>-105.34095024787575</v>
      </c>
      <c r="CI128" s="71"/>
      <c r="CJ128" s="158"/>
      <c r="CK128" s="158"/>
      <c r="CL128" s="158"/>
      <c r="CM128" s="71"/>
      <c r="CN128" s="158">
        <v>1995.26231496887</v>
      </c>
      <c r="CO128" s="158">
        <v>29.334262941412899</v>
      </c>
      <c r="CP128" s="158">
        <v>78.064813252013906</v>
      </c>
      <c r="CQ128" s="64"/>
      <c r="CR128" s="69"/>
      <c r="CS128" s="69"/>
      <c r="CT128" s="69"/>
      <c r="CU128" s="64"/>
      <c r="CV128" s="69"/>
      <c r="CW128" s="69"/>
      <c r="CX128" s="69"/>
      <c r="CY128" s="64"/>
      <c r="CZ128" s="69"/>
      <c r="DA128" s="69"/>
      <c r="DB128" s="69"/>
      <c r="DC128" s="64"/>
      <c r="DD128" s="69"/>
      <c r="DE128" s="69"/>
      <c r="DF128" s="69"/>
      <c r="DG128" s="64"/>
      <c r="DH128" s="69"/>
      <c r="DI128" s="69"/>
      <c r="DJ128" s="69"/>
      <c r="DK128" s="64"/>
      <c r="DL128" s="69"/>
      <c r="DM128" s="69"/>
      <c r="DN128" s="69"/>
      <c r="DO128" s="70"/>
    </row>
    <row r="129" spans="1:119">
      <c r="A129" s="71">
        <v>65</v>
      </c>
      <c r="B129" s="71">
        <f t="shared" si="72"/>
        <v>89.125093813374562</v>
      </c>
      <c r="C129" s="71" t="str">
        <f t="shared" ref="C129:C192" si="98">COMPLEX(0,2*PI()*B129,"j")</f>
        <v>559.989479949197j</v>
      </c>
      <c r="D129" s="71">
        <f t="shared" si="73"/>
        <v>0.99999987290748249</v>
      </c>
      <c r="E129" s="71" t="str">
        <f t="shared" si="74"/>
        <v>-0.000559989479949197j</v>
      </c>
      <c r="F129" s="71" t="str">
        <f t="shared" ref="F129:F192" si="99">IMSUM(D129,E129)</f>
        <v>0.999999872907482-0.000559989479949197j</v>
      </c>
      <c r="G129" s="71">
        <f t="shared" ref="G129:G192" si="100">20*LOG(IMABS(F129),10)</f>
        <v>2.5798480293552003E-7</v>
      </c>
      <c r="H129" s="71">
        <f t="shared" ref="H129:H192" si="101">(IMARGUMENT(F129)*(180/PI()))</f>
        <v>-3.2085034496752908E-2</v>
      </c>
      <c r="I129" s="71"/>
      <c r="J129" s="71">
        <f t="shared" si="75"/>
        <v>42.477876106194692</v>
      </c>
      <c r="K129" s="71" t="str">
        <f t="shared" si="76"/>
        <v>1+0.0185048523649212j</v>
      </c>
      <c r="L129" s="71">
        <f t="shared" si="77"/>
        <v>0.99995689924206532</v>
      </c>
      <c r="M129" s="71" t="str">
        <f t="shared" si="78"/>
        <v>0.00284563857678255j</v>
      </c>
      <c r="N129" s="71" t="str">
        <f t="shared" ref="N129:N192" si="102">IMSUM(L129,M129)</f>
        <v>0.999956899242065+0.00284563857678255j</v>
      </c>
      <c r="O129" s="71" t="str">
        <f t="shared" ref="O129:O192" si="103">IMDIV(K129,N129)</f>
        <v>1.00008766621+0.0156596392641109j</v>
      </c>
      <c r="P129" s="71" t="str">
        <f t="shared" ref="P129:P192" si="104">IMPRODUCT(J129,O129)</f>
        <v>42.4815999806018+0.665188216528605j</v>
      </c>
      <c r="Q129" s="71"/>
      <c r="R129" s="71">
        <f t="shared" si="79"/>
        <v>46.725663716814154</v>
      </c>
      <c r="S129" s="71" t="str">
        <f t="shared" si="80"/>
        <v>1+0.0000251995265977139j</v>
      </c>
      <c r="T129" s="71" t="str">
        <f t="shared" ref="T129:T192" si="105">IMSUM(L129,M129)</f>
        <v>0.999956899242065+0.00284563857678255j</v>
      </c>
      <c r="U129" s="71" t="str">
        <f t="shared" ref="U129:U192" si="106">IMDIV(S129,T129)</f>
        <v>1.00003507568958-0.00282066043552285j</v>
      </c>
      <c r="V129" s="71" t="str">
        <f t="shared" ref="V129:V192" si="107">IMPRODUCT(R129,U129)</f>
        <v>46.7273026516901-0.131797230969563j</v>
      </c>
      <c r="W129" s="71"/>
      <c r="X129" s="71" t="str">
        <f t="shared" si="81"/>
        <v>2.05346498397928+0.0310035113095555j</v>
      </c>
      <c r="Y129" s="71">
        <f t="shared" ref="Y129:Y192" si="108">20*LOG(IMABS(X129),10)</f>
        <v>6.2507359105443587</v>
      </c>
      <c r="Z129" s="71">
        <f t="shared" ref="Z129:Z192" si="109">IF((IMARGUMENT(X129)*(180/PI()))&lt;0,(IMARGUMENT(X129)*(180/PI()))+180,(IMARGUMENT(X129)*(180/PI()))-180)</f>
        <v>-179.13500575683153</v>
      </c>
      <c r="AA129" s="71"/>
      <c r="AB129" s="71" t="str">
        <f t="shared" si="82"/>
        <v>7.52891060894561-0.021235755418476j</v>
      </c>
      <c r="AC129" s="71">
        <f t="shared" ref="AC129:AC192" si="110">20*LOG(IMABS(AB129),10)</f>
        <v>17.534677365965067</v>
      </c>
      <c r="AD129" s="71">
        <f t="shared" ref="AD129:AD192" si="111">IF((IMARGUMENT(AB129)*(180/PI()))&lt;0,(IMARGUMENT(AB129)*(180/PI()))+180,(IMARGUMENT(AB129)*(180/PI()))-180)</f>
        <v>179.83839415861084</v>
      </c>
      <c r="AE129" s="71"/>
      <c r="AF129" s="71" t="str">
        <f t="shared" ref="AF129:AF192" si="112">IMDIV(AB129,IMSUM(1,X129))</f>
        <v>2.46536932383672-0.0319868941169236j</v>
      </c>
      <c r="AG129" s="71">
        <f t="shared" ref="AG129:AG192" si="113">20*LOG(IMABS(AF129),10)</f>
        <v>7.8383707743255897</v>
      </c>
      <c r="AH129" s="71">
        <f t="shared" ref="AH129:AH192" si="114">IF((IMARGUMENT(AF129)*(180/PI()))&lt;0,(IMARGUMENT(AF129)*(180/PI()))+180,(IMARGUMENT(AF129)*(180/PI()))-180)</f>
        <v>179.25665855119607</v>
      </c>
      <c r="AI129" s="71"/>
      <c r="AJ129" s="71" t="str">
        <f t="shared" si="83"/>
        <v>99999.3072884257-263.19323239351j</v>
      </c>
      <c r="AK129" s="71" t="str">
        <f t="shared" si="84"/>
        <v>31999.9999826341-0.745457995303824j</v>
      </c>
      <c r="AL129" s="71" t="str">
        <f t="shared" ref="AL129:AL192" si="115">IMDIV(IMSUM(1,IMPRODUCT(C129,10000,0.000000000045)),IMPRODUCT(C129,0.000000000045))</f>
        <v>10000-39683285.1649967j</v>
      </c>
      <c r="AM129" s="71" t="str">
        <f t="shared" ref="AM129:AM192" si="116">IMDIV(AL129,IMSUM(1,IMPRODUCT(C129,AL129,0.0000000001)))</f>
        <v>963.139091005526-12315502.459969j</v>
      </c>
      <c r="AN129" s="71" t="str">
        <f t="shared" ref="AN129:AN192" si="117">IMSUM(10000,AM129)</f>
        <v>10963.1390910055-12315502.459969j</v>
      </c>
      <c r="AO129" s="71" t="str">
        <f t="shared" ref="AO129:AO192" si="118">IMDIV(IMPRODUCT(AN129,AK129),IMSUM(AN129,AK129))</f>
        <v>31999.7060497533-83.8916642828718j</v>
      </c>
      <c r="AP129" s="71" t="str">
        <f t="shared" ref="AP129:AP192" si="119">IMDIV(AK129,IMSUM(AJ129,AK129))</f>
        <v>0.242424556563071+0.00047909162017176j</v>
      </c>
      <c r="AQ129" s="71" t="str">
        <f t="shared" si="85"/>
        <v>1+0.00895983167918715j</v>
      </c>
      <c r="AR129" s="71" t="str">
        <f t="shared" si="86"/>
        <v>1+0.0000178838955672398j</v>
      </c>
      <c r="AS129" s="71" t="str">
        <f t="shared" si="87"/>
        <v>2.80554729454548E-08j</v>
      </c>
      <c r="AT129" s="71" t="str">
        <f t="shared" ref="AT129:AT192" si="120">IMPRODUCT(AR129,AS129)</f>
        <v>-5.01741148246035E-13+2.80554729454548E-08j</v>
      </c>
      <c r="AU129" s="149" t="str">
        <f t="shared" ref="AU129:AU192" si="121">IMDIV(AQ129,AT129)</f>
        <v>318723.8296836-35643675.009901j</v>
      </c>
      <c r="AV129" s="71" t="str">
        <f t="shared" si="88"/>
        <v>9638.55356179454-2.51275854662638j</v>
      </c>
      <c r="AW129" s="71"/>
      <c r="AX129" s="71" t="str">
        <f t="shared" si="89"/>
        <v>0.602409597612159-0.000157047409164149j</v>
      </c>
      <c r="AY129" s="71"/>
      <c r="AZ129" s="71" t="str">
        <f t="shared" ref="AZ129:AZ192" si="122">IMDIV(IMDIV(AU129,AJ129),IMPRODUCT(IMSUM(1,IMPRODUCT(C129,1/700000)),IMSUM(1,IMPRODUCT(C129,1/35000000))))</f>
        <v>3.83451961239643-356.431494916778j</v>
      </c>
      <c r="BA129" s="71" t="str">
        <f t="shared" ref="BA129:BA192" si="123">IMPRODUCT(AX129, IMDIV(IMDIV(AU129,AJ129),IMPRODUCT(IMSUM(1,IMPRODUCT(C129,1/700000)),IMSUM(1,IMPRODUCT(C129,1/35000000)))))</f>
        <v>2.25397477391848-214.718355630487j</v>
      </c>
      <c r="BB129" s="71">
        <f t="shared" ref="BB129:BB192" si="124">20*LOG(IMABS(BA129),10)</f>
        <v>46.637861993299651</v>
      </c>
      <c r="BC129" s="71">
        <f t="shared" ref="BC129:BC192" si="125">IF((IMARGUMENT(BA129)*(180/PI()))&lt;0,(IMARGUMENT(BA129)*(180/PI()))+180,(IMARGUMENT(BA129)*(180/PI()))-180)</f>
        <v>90.601432038661429</v>
      </c>
      <c r="BD129" s="71" t="str">
        <f t="shared" si="90"/>
        <v>12.4102681036243-1616.64317049875j</v>
      </c>
      <c r="BE129" s="71">
        <f t="shared" ref="BE129:BE192" si="126">20*LOG(IMABS(BD129),10)</f>
        <v>64.172539359264732</v>
      </c>
      <c r="BF129" s="71">
        <f t="shared" ref="BF129:BF192" si="127">IF((IMARGUMENT(BD129)*(180/PI()))&lt;0,(IMARGUMENT(BD129)*(180/PI()))+180,(IMARGUMENT(BD129)*(180/PI()))-180)</f>
        <v>90.439826197272254</v>
      </c>
      <c r="BG129" s="71"/>
      <c r="BH129" s="71" t="str">
        <f t="shared" si="91"/>
        <v>-1.31129304219189-529.432144888502j</v>
      </c>
      <c r="BI129" s="71">
        <f t="shared" ref="BI129:BI192" si="128">20*LOG(IMABS(BH129),10)</f>
        <v>54.476232767625241</v>
      </c>
      <c r="BJ129" s="71">
        <f t="shared" ref="BJ129:BJ192" si="129">IF((IMARGUMENT(BH129)*(180/PI()))&lt;0,(IMARGUMENT(BH129)*(180/PI()))+180,(IMARGUMENT(BH129)*(180/PI()))-180)</f>
        <v>89.858090589857497</v>
      </c>
      <c r="BK129" s="71"/>
      <c r="BL129" s="71">
        <f t="shared" ref="BL129:BL192" si="130">1-BI129</f>
        <v>-53.476232767625241</v>
      </c>
      <c r="BM129" s="71">
        <f t="shared" ref="BM129:BM192" si="131">+-1*BJ129</f>
        <v>-89.858090589857497</v>
      </c>
      <c r="BN129" s="71"/>
      <c r="BO129" s="158"/>
      <c r="BP129" s="158" t="str">
        <f t="shared" si="92"/>
        <v>0.00001+2.63195055576123E-08j</v>
      </c>
      <c r="BQ129" s="158" t="str">
        <f t="shared" si="93"/>
        <v>2.50850436205273E-10+2.79972264197748E-08j</v>
      </c>
      <c r="BR129" s="158" t="str">
        <f t="shared" si="94"/>
        <v>-0.000362926310251965-0.000700189074814786j</v>
      </c>
      <c r="BS129" s="158" t="str">
        <f t="shared" si="95"/>
        <v>0.0000412502508504362+5.43167319773871E-08j</v>
      </c>
      <c r="BT129" s="158" t="str">
        <f t="shared" ref="BT129:BT192" si="132">IMPRODUCT(BR129,BS129)</f>
        <v>-1.49327693558066E-08-2.89026879499663E-08j</v>
      </c>
      <c r="BU129" s="158" t="str">
        <f t="shared" ref="BU129:BU192" si="133">IMPRODUCT(-1,BQ129)</f>
        <v>-2.50850436205273E-10-2.79972264197748E-08j</v>
      </c>
      <c r="BV129" s="158" t="str">
        <f t="shared" ref="BV129:BV192" si="134">IMSUM(BT129,BU129)</f>
        <v>-1.51836197920119E-08-5.68999143697411E-08j</v>
      </c>
      <c r="BW129" s="158" t="str">
        <f t="shared" ref="BW129:BW192" si="135">IMDIV(1,IMSUM(1,IMPRODUCT(C129,1/6283185)))</f>
        <v>0.999999992056717-0.0000891250974626789j</v>
      </c>
      <c r="BX129" s="158" t="str">
        <f t="shared" ref="BX129:BX192" si="136">IMPRODUCT(-1,BP129)</f>
        <v>-0.00001-2.63195055576123E-08j</v>
      </c>
      <c r="BY129" s="158" t="str">
        <f t="shared" ref="BY129:BY192" si="137">IMPRODUCT(BW129,IMDIV(BX129,BV129))</f>
        <v>44.1974615928473-163.953231160904j</v>
      </c>
      <c r="BZ129" s="71">
        <f t="shared" ref="BZ129:BZ192" si="138">20*LOG(IMABS(BY129),10)</f>
        <v>44.599060632124001</v>
      </c>
      <c r="CA129" s="71">
        <f t="shared" ref="CA129:CA192" si="139">IF((IMARGUMENT(BY129)*(180/PI()))&lt;0,(IMARGUMENT(BY129)*(180/PI()))+180,(IMARGUMENT(BY129)*(180/PI()))-180)</f>
        <v>105.08680138070187</v>
      </c>
      <c r="CB129" s="158" t="str">
        <f t="shared" si="96"/>
        <v>329.277066757853-1235.32778794275j</v>
      </c>
      <c r="CC129" s="71" t="str">
        <f t="shared" si="97"/>
        <v>103.718711357186-405.619006172212j</v>
      </c>
      <c r="CD129" s="71">
        <f t="shared" ref="CD129:CD192" si="140">20*LOG(IMABS(CC129),10)</f>
        <v>52.437431406449619</v>
      </c>
      <c r="CE129" s="71">
        <f t="shared" ref="CE129:CE192" si="141">IF((IMARGUMENT(CC129)*(180/PI()))&lt;0,(IMARGUMENT(CC129)*(180/PI()))+180,(IMARGUMENT(CC129)*(180/PI()))-180)</f>
        <v>104.3434599318979</v>
      </c>
      <c r="CF129" s="71"/>
      <c r="CG129" s="71">
        <f t="shared" ref="CG129:CG192" si="142">1-CD129</f>
        <v>-51.437431406449619</v>
      </c>
      <c r="CH129" s="71">
        <f t="shared" ref="CH129:CH192" si="143">+-1*CE129</f>
        <v>-104.3434599318979</v>
      </c>
      <c r="CI129" s="71"/>
      <c r="CJ129" s="158"/>
      <c r="CK129" s="158"/>
      <c r="CL129" s="158"/>
      <c r="CM129" s="71"/>
      <c r="CN129" s="158">
        <v>2089.2961308540298</v>
      </c>
      <c r="CO129" s="158">
        <v>28.872037440334601</v>
      </c>
      <c r="CP129" s="158">
        <v>77.597408847403997</v>
      </c>
      <c r="CQ129" s="64"/>
      <c r="CR129" s="69"/>
      <c r="CS129" s="69"/>
      <c r="CT129" s="69"/>
      <c r="CU129" s="64"/>
      <c r="CV129" s="69"/>
      <c r="CW129" s="69"/>
      <c r="CX129" s="69"/>
      <c r="CY129" s="64"/>
      <c r="CZ129" s="69"/>
      <c r="DA129" s="69"/>
      <c r="DB129" s="69"/>
      <c r="DC129" s="64"/>
      <c r="DD129" s="69"/>
      <c r="DE129" s="69"/>
      <c r="DF129" s="69"/>
      <c r="DG129" s="64"/>
      <c r="DH129" s="69"/>
      <c r="DI129" s="69"/>
      <c r="DJ129" s="69"/>
      <c r="DK129" s="64"/>
      <c r="DL129" s="69"/>
      <c r="DM129" s="69"/>
      <c r="DN129" s="69"/>
      <c r="DO129" s="70"/>
    </row>
    <row r="130" spans="1:119">
      <c r="A130" s="71">
        <v>66</v>
      </c>
      <c r="B130" s="71">
        <f t="shared" si="72"/>
        <v>95.499258602143655</v>
      </c>
      <c r="C130" s="71" t="str">
        <f t="shared" si="98"/>
        <v>600.039538495533j</v>
      </c>
      <c r="D130" s="71">
        <f t="shared" si="73"/>
        <v>0.99999985407826575</v>
      </c>
      <c r="E130" s="71" t="str">
        <f t="shared" si="74"/>
        <v>-0.000600039538495533j</v>
      </c>
      <c r="F130" s="71" t="str">
        <f t="shared" si="99"/>
        <v>0.999999854078266-0.000600039538495533j</v>
      </c>
      <c r="G130" s="71">
        <f t="shared" si="100"/>
        <v>2.9620620436530331E-7</v>
      </c>
      <c r="H130" s="71">
        <f t="shared" si="101"/>
        <v>-3.4379733987410101E-2</v>
      </c>
      <c r="I130" s="71"/>
      <c r="J130" s="71">
        <f t="shared" si="75"/>
        <v>42.477876106194692</v>
      </c>
      <c r="K130" s="71" t="str">
        <f t="shared" si="76"/>
        <v>1+0.0198283065495849j</v>
      </c>
      <c r="L130" s="71">
        <f t="shared" si="77"/>
        <v>0.99995051370868804</v>
      </c>
      <c r="M130" s="71" t="str">
        <f t="shared" si="78"/>
        <v>0.00304915667075137j</v>
      </c>
      <c r="N130" s="71" t="str">
        <f t="shared" si="102"/>
        <v>0.999950513708688+0.00304915667075137j</v>
      </c>
      <c r="O130" s="71" t="str">
        <f t="shared" si="103"/>
        <v>1.00010065512523+0.0167796733293895j</v>
      </c>
      <c r="P130" s="71" t="str">
        <f t="shared" si="104"/>
        <v>42.4821517221337+0.712764884788227j</v>
      </c>
      <c r="Q130" s="71"/>
      <c r="R130" s="71">
        <f t="shared" si="79"/>
        <v>46.725663716814154</v>
      </c>
      <c r="S130" s="71" t="str">
        <f t="shared" si="80"/>
        <v>1+0.000027001779232299j</v>
      </c>
      <c r="T130" s="71" t="str">
        <f t="shared" si="105"/>
        <v>0.999950513708688+0.00304915667075137j</v>
      </c>
      <c r="U130" s="71" t="str">
        <f t="shared" si="106"/>
        <v>1.00004027243001-0.00302242725718341j</v>
      </c>
      <c r="V130" s="71" t="str">
        <f t="shared" si="107"/>
        <v>46.7275454728359-0.141224919627685j</v>
      </c>
      <c r="W130" s="71"/>
      <c r="X130" s="71" t="str">
        <f t="shared" si="81"/>
        <v>2.05349428269968+0.0332209829343173j</v>
      </c>
      <c r="Y130" s="71">
        <f t="shared" si="108"/>
        <v>6.2510064502831462</v>
      </c>
      <c r="Z130" s="71">
        <f t="shared" si="109"/>
        <v>-179.07316221887143</v>
      </c>
      <c r="AA130" s="71"/>
      <c r="AB130" s="71" t="str">
        <f t="shared" si="82"/>
        <v>7.52894973336746-0.0227547865015468j</v>
      </c>
      <c r="AC130" s="71">
        <f t="shared" si="110"/>
        <v>17.53472762183997</v>
      </c>
      <c r="AD130" s="71">
        <f t="shared" si="111"/>
        <v>179.82683517531459</v>
      </c>
      <c r="AE130" s="71"/>
      <c r="AF130" s="71" t="str">
        <f t="shared" si="112"/>
        <v>2.46531037147903-0.0342737894985409j</v>
      </c>
      <c r="AG130" s="71">
        <f t="shared" si="113"/>
        <v>7.838271367431159</v>
      </c>
      <c r="AH130" s="71">
        <f t="shared" si="114"/>
        <v>179.20350110564723</v>
      </c>
      <c r="AI130" s="71"/>
      <c r="AJ130" s="71" t="str">
        <f t="shared" si="83"/>
        <v>99999.2046615136-282.01634009057j</v>
      </c>
      <c r="AK130" s="71" t="str">
        <f t="shared" si="84"/>
        <v>31999.9999800613-0.798772633147552j</v>
      </c>
      <c r="AL130" s="71" t="str">
        <f t="shared" si="115"/>
        <v>10000-37034596.5499866j</v>
      </c>
      <c r="AM130" s="71" t="str">
        <f t="shared" si="116"/>
        <v>963.139086695793-11493495.6603853j</v>
      </c>
      <c r="AN130" s="71" t="str">
        <f t="shared" si="117"/>
        <v>10963.1390866958-11493495.6603853j</v>
      </c>
      <c r="AO130" s="71" t="str">
        <f t="shared" si="118"/>
        <v>31999.6625005758-89.891374048787j</v>
      </c>
      <c r="AP130" s="71" t="str">
        <f t="shared" si="119"/>
        <v>0.242424603103854+0.000513355887292435j</v>
      </c>
      <c r="AQ130" s="71" t="str">
        <f t="shared" si="85"/>
        <v>1+0.00960063261592853j</v>
      </c>
      <c r="AR130" s="71" t="str">
        <f t="shared" si="86"/>
        <v>1+0.0000191629393531508j</v>
      </c>
      <c r="AS130" s="71" t="str">
        <f t="shared" si="87"/>
        <v>3.00619808786262E-08j</v>
      </c>
      <c r="AT130" s="71" t="str">
        <f t="shared" si="120"/>
        <v>-5.76075916412693E-13+3.00619808786262E-08j</v>
      </c>
      <c r="AU130" s="149" t="str">
        <f t="shared" si="121"/>
        <v>318723.829668498-33264613.7873141j</v>
      </c>
      <c r="AV130" s="71" t="str">
        <f t="shared" si="88"/>
        <v>9638.55346474312-2.69246926500025j</v>
      </c>
      <c r="AW130" s="71"/>
      <c r="AX130" s="71" t="str">
        <f t="shared" si="89"/>
        <v>0.602409591546445-0.000168279329062516j</v>
      </c>
      <c r="AY130" s="71"/>
      <c r="AZ130" s="71" t="str">
        <f t="shared" si="122"/>
        <v>3.83452027015643-332.640506844493j</v>
      </c>
      <c r="BA130" s="71" t="str">
        <f t="shared" si="123"/>
        <v>2.25397526841069-200.386477130492j</v>
      </c>
      <c r="BB130" s="71">
        <f t="shared" si="124"/>
        <v>46.037917643122029</v>
      </c>
      <c r="BC130" s="71">
        <f t="shared" si="125"/>
        <v>90.644443805982164</v>
      </c>
      <c r="BD130" s="71" t="str">
        <f t="shared" si="90"/>
        <v>12.4103149912161-1508.75100228807j</v>
      </c>
      <c r="BE130" s="71">
        <f t="shared" si="126"/>
        <v>63.572645264961977</v>
      </c>
      <c r="BF130" s="71">
        <f t="shared" si="127"/>
        <v>90.471278981296749</v>
      </c>
      <c r="BG130" s="71"/>
      <c r="BH130" s="71" t="str">
        <f t="shared" si="91"/>
        <v>-1.31125532925454-494.09211264783j</v>
      </c>
      <c r="BI130" s="71">
        <f t="shared" si="128"/>
        <v>53.876189010553155</v>
      </c>
      <c r="BJ130" s="71">
        <f t="shared" si="129"/>
        <v>89.847944911629412</v>
      </c>
      <c r="BK130" s="71"/>
      <c r="BL130" s="71">
        <f t="shared" si="130"/>
        <v>-52.876189010553155</v>
      </c>
      <c r="BM130" s="71">
        <f t="shared" si="131"/>
        <v>-89.847944911629412</v>
      </c>
      <c r="BN130" s="71"/>
      <c r="BO130" s="158"/>
      <c r="BP130" s="158" t="str">
        <f t="shared" si="92"/>
        <v>0.00001+2.820185830929E-08j</v>
      </c>
      <c r="BQ130" s="158" t="str">
        <f t="shared" si="93"/>
        <v>2.88011411576288E-10+2.99992118330249E-08j</v>
      </c>
      <c r="BR130" s="158" t="str">
        <f t="shared" si="94"/>
        <v>-0.000363783082661435-0.000750258528045016j</v>
      </c>
      <c r="BS130" s="158" t="str">
        <f t="shared" si="95"/>
        <v>0.0000412502880114116+5.82010701423149E-08j</v>
      </c>
      <c r="BT130" s="158" t="str">
        <f t="shared" si="132"/>
        <v>-1.49624910842477E-08-3.09695529295852E-08j</v>
      </c>
      <c r="BU130" s="158" t="str">
        <f t="shared" si="133"/>
        <v>-2.88011411576288E-10-2.99992118330249E-08j</v>
      </c>
      <c r="BV130" s="158" t="str">
        <f t="shared" si="134"/>
        <v>-1.5250502495824E-08-6.09687647626101E-08j</v>
      </c>
      <c r="BW130" s="158" t="str">
        <f t="shared" si="135"/>
        <v>0.999999990879891-0.0000954992624000578j</v>
      </c>
      <c r="BX130" s="158" t="str">
        <f t="shared" si="136"/>
        <v>-0.00001-2.820185830929E-08j</v>
      </c>
      <c r="BY130" s="158" t="str">
        <f t="shared" si="137"/>
        <v>39.0317275210437-154.255202326933j</v>
      </c>
      <c r="BZ130" s="71">
        <f t="shared" si="138"/>
        <v>44.034318518846085</v>
      </c>
      <c r="CA130" s="71">
        <f t="shared" si="139"/>
        <v>104.19970699864967</v>
      </c>
      <c r="CB130" s="158" t="str">
        <f t="shared" si="96"/>
        <v>290.357870316731-1162.26782305643j</v>
      </c>
      <c r="CC130" s="71" t="str">
        <f t="shared" si="97"/>
        <v>90.9384123407643-381.624715364003j</v>
      </c>
      <c r="CD130" s="71">
        <f t="shared" si="140"/>
        <v>51.872589886277197</v>
      </c>
      <c r="CE130" s="71">
        <f t="shared" si="141"/>
        <v>103.40320810429697</v>
      </c>
      <c r="CF130" s="71"/>
      <c r="CG130" s="71">
        <f t="shared" si="142"/>
        <v>-50.872589886277197</v>
      </c>
      <c r="CH130" s="71">
        <f t="shared" si="143"/>
        <v>-103.40320810429697</v>
      </c>
      <c r="CI130" s="71"/>
      <c r="CJ130" s="158"/>
      <c r="CK130" s="158"/>
      <c r="CL130" s="158"/>
      <c r="CM130" s="71"/>
      <c r="CN130" s="158">
        <v>2187.7616239495501</v>
      </c>
      <c r="CO130" s="158">
        <v>28.405380285120199</v>
      </c>
      <c r="CP130" s="158">
        <v>77.129384984969903</v>
      </c>
      <c r="CQ130" s="64"/>
      <c r="CR130" s="69"/>
      <c r="CS130" s="69"/>
      <c r="CT130" s="69"/>
      <c r="CU130" s="64"/>
      <c r="CV130" s="69"/>
      <c r="CW130" s="69"/>
      <c r="CX130" s="69"/>
      <c r="CY130" s="64"/>
      <c r="CZ130" s="69"/>
      <c r="DA130" s="69"/>
      <c r="DB130" s="69"/>
      <c r="DC130" s="64"/>
      <c r="DD130" s="69"/>
      <c r="DE130" s="69"/>
      <c r="DF130" s="69"/>
      <c r="DG130" s="64"/>
      <c r="DH130" s="69"/>
      <c r="DI130" s="69"/>
      <c r="DJ130" s="69"/>
      <c r="DK130" s="64"/>
      <c r="DL130" s="69"/>
      <c r="DM130" s="69"/>
      <c r="DN130" s="69"/>
      <c r="DO130" s="70"/>
    </row>
    <row r="131" spans="1:119">
      <c r="A131" s="71">
        <v>67</v>
      </c>
      <c r="B131" s="71">
        <f t="shared" si="72"/>
        <v>102.32929922807544</v>
      </c>
      <c r="C131" s="71" t="str">
        <f t="shared" si="98"/>
        <v>642.953949403827j</v>
      </c>
      <c r="D131" s="71">
        <f t="shared" si="73"/>
        <v>0.99999983245943236</v>
      </c>
      <c r="E131" s="71" t="str">
        <f t="shared" si="74"/>
        <v>-0.000642953949403827j</v>
      </c>
      <c r="F131" s="71" t="str">
        <f t="shared" si="99"/>
        <v>0.999999832459432-0.000642953949403827j</v>
      </c>
      <c r="G131" s="71">
        <f t="shared" si="100"/>
        <v>3.4009023465202878E-7</v>
      </c>
      <c r="H131" s="71">
        <f t="shared" si="101"/>
        <v>-3.6838548817831718E-2</v>
      </c>
      <c r="I131" s="71"/>
      <c r="J131" s="71">
        <f t="shared" si="75"/>
        <v>42.477876106194692</v>
      </c>
      <c r="K131" s="71" t="str">
        <f t="shared" si="76"/>
        <v>1+0.0212464132580495j</v>
      </c>
      <c r="L131" s="71">
        <f t="shared" si="77"/>
        <v>0.99994318213541578</v>
      </c>
      <c r="M131" s="71" t="str">
        <f t="shared" si="78"/>
        <v>0.00326723023740412j</v>
      </c>
      <c r="N131" s="71" t="str">
        <f t="shared" si="102"/>
        <v>0.999943182135416+0.00326723023740412j</v>
      </c>
      <c r="O131" s="71" t="str">
        <f t="shared" si="103"/>
        <v>1.00011556866541+0.0179798270065834j</v>
      </c>
      <c r="P131" s="71" t="str">
        <f t="shared" si="104"/>
        <v>42.4827852176457+0.763744863996463j</v>
      </c>
      <c r="Q131" s="71"/>
      <c r="R131" s="71">
        <f t="shared" si="79"/>
        <v>46.725663716814154</v>
      </c>
      <c r="S131" s="71" t="str">
        <f t="shared" si="80"/>
        <v>1+0.0000289329277231722j</v>
      </c>
      <c r="T131" s="71" t="str">
        <f t="shared" si="105"/>
        <v>0.999943182135416+0.00326723023740412j</v>
      </c>
      <c r="U131" s="71" t="str">
        <f t="shared" si="106"/>
        <v>1.0000462391341-0.00323863239575494j</v>
      </c>
      <c r="V131" s="71" t="str">
        <f t="shared" si="107"/>
        <v>46.7278242710447-0.151327248226425j</v>
      </c>
      <c r="W131" s="71"/>
      <c r="X131" s="71" t="str">
        <f t="shared" si="81"/>
        <v>2.05352792271147+0.0355970746903053j</v>
      </c>
      <c r="Y131" s="71">
        <f t="shared" si="108"/>
        <v>6.2513170579707502</v>
      </c>
      <c r="Z131" s="71">
        <f t="shared" si="109"/>
        <v>-179.00690033530617</v>
      </c>
      <c r="AA131" s="71"/>
      <c r="AB131" s="71" t="str">
        <f t="shared" si="82"/>
        <v>7.52899465457354-0.0243825185692217j</v>
      </c>
      <c r="AC131" s="71">
        <f t="shared" si="110"/>
        <v>17.534785323585147</v>
      </c>
      <c r="AD131" s="71">
        <f t="shared" si="111"/>
        <v>179.81444926073374</v>
      </c>
      <c r="AE131" s="71"/>
      <c r="AF131" s="71" t="str">
        <f t="shared" si="112"/>
        <v>2.4652426884426-0.036724061321131j</v>
      </c>
      <c r="AG131" s="71">
        <f t="shared" si="113"/>
        <v>7.8381572358487608</v>
      </c>
      <c r="AH131" s="71">
        <f t="shared" si="114"/>
        <v>179.14654321611479</v>
      </c>
      <c r="AI131" s="71"/>
      <c r="AJ131" s="71" t="str">
        <f t="shared" si="83"/>
        <v>99999.0868303125-302.185596727331j</v>
      </c>
      <c r="AK131" s="71" t="str">
        <f t="shared" si="84"/>
        <v>31999.9999771073-0.855900296834067j</v>
      </c>
      <c r="AL131" s="71" t="str">
        <f t="shared" si="115"/>
        <v>10000-34562696.5085564j</v>
      </c>
      <c r="AM131" s="71" t="str">
        <f t="shared" si="116"/>
        <v>963.139081747564-10726354.2810446j</v>
      </c>
      <c r="AN131" s="71" t="str">
        <f t="shared" si="117"/>
        <v>10963.1390817476-10726354.2810446j</v>
      </c>
      <c r="AO131" s="71" t="str">
        <f t="shared" si="118"/>
        <v>31999.6124996257-96.3201411764281j</v>
      </c>
      <c r="AP131" s="71" t="str">
        <f t="shared" si="119"/>
        <v>0.242424656539814+0.000550070703462462j</v>
      </c>
      <c r="AQ131" s="71" t="str">
        <f t="shared" si="85"/>
        <v>1+0.0102872631904612j</v>
      </c>
      <c r="AR131" s="71" t="str">
        <f t="shared" si="86"/>
        <v>1+0.0000205334594619985j</v>
      </c>
      <c r="AS131" s="71" t="str">
        <f t="shared" si="87"/>
        <v>3.22119928651317E-08j</v>
      </c>
      <c r="AT131" s="71" t="str">
        <f t="shared" si="120"/>
        <v>-6.61423649686367E-13+3.22119928651317E-08j</v>
      </c>
      <c r="AU131" s="149" t="str">
        <f t="shared" si="121"/>
        <v>318723.829651157-31044344.725841j</v>
      </c>
      <c r="AV131" s="71" t="str">
        <f t="shared" si="88"/>
        <v>9638.55335331319-2.88503276285323j</v>
      </c>
      <c r="AW131" s="71"/>
      <c r="AX131" s="71" t="str">
        <f t="shared" si="89"/>
        <v>0.602409584582074-0.000180314547678327j</v>
      </c>
      <c r="AY131" s="71"/>
      <c r="AZ131" s="71" t="str">
        <f t="shared" si="122"/>
        <v>3.83452102536579-310.4374135032j</v>
      </c>
      <c r="BA131" s="71" t="str">
        <f t="shared" si="123"/>
        <v>2.25397583616357-187.011164727121j</v>
      </c>
      <c r="BB131" s="71">
        <f t="shared" si="124"/>
        <v>45.43798153690409</v>
      </c>
      <c r="BC131" s="71">
        <f t="shared" si="125"/>
        <v>90.690531230586089</v>
      </c>
      <c r="BD131" s="71" t="str">
        <f t="shared" si="90"/>
        <v>12.4103688254026-1408.06101718375j</v>
      </c>
      <c r="BE131" s="71">
        <f t="shared" si="126"/>
        <v>62.972766860489251</v>
      </c>
      <c r="BF131" s="71">
        <f t="shared" si="127"/>
        <v>90.504980491319827</v>
      </c>
      <c r="BG131" s="71"/>
      <c r="BH131" s="71" t="str">
        <f t="shared" si="91"/>
        <v>-1.31121203114643-461.110681647494j</v>
      </c>
      <c r="BI131" s="71">
        <f t="shared" si="128"/>
        <v>53.276138772752859</v>
      </c>
      <c r="BJ131" s="71">
        <f t="shared" si="129"/>
        <v>89.837074446700882</v>
      </c>
      <c r="BK131" s="71"/>
      <c r="BL131" s="71">
        <f t="shared" si="130"/>
        <v>-52.276138772752859</v>
      </c>
      <c r="BM131" s="71">
        <f t="shared" si="131"/>
        <v>-89.837074446700882</v>
      </c>
      <c r="BN131" s="71"/>
      <c r="BO131" s="158"/>
      <c r="BP131" s="158" t="str">
        <f t="shared" si="92"/>
        <v>0.00001+3.02188356219799E-08j</v>
      </c>
      <c r="BQ131" s="158" t="str">
        <f t="shared" si="93"/>
        <v>3.30676830047054E-10+3.21442957106096E-08j</v>
      </c>
      <c r="BR131" s="158" t="str">
        <f t="shared" si="94"/>
        <v>-0.000364766767648793-0.000803907167873205j</v>
      </c>
      <c r="BS131" s="158" t="str">
        <f t="shared" si="95"/>
        <v>0.00004125033067683+6.23631313325895E-08j</v>
      </c>
      <c r="BT131" s="158" t="str">
        <f t="shared" si="132"/>
        <v>-1.49966156171418E-08-3.31841845060802E-08j</v>
      </c>
      <c r="BU131" s="158" t="str">
        <f t="shared" si="133"/>
        <v>-3.30676830047054E-10-3.21442957106096E-08j</v>
      </c>
      <c r="BV131" s="158" t="str">
        <f t="shared" si="134"/>
        <v>-1.53272924471889E-08-6.53284802166898E-08j</v>
      </c>
      <c r="BW131" s="158" t="str">
        <f t="shared" si="135"/>
        <v>0.999999989528714-0.000102329303159349j</v>
      </c>
      <c r="BX131" s="158" t="str">
        <f t="shared" si="136"/>
        <v>-0.00001-3.02188356219799E-08j</v>
      </c>
      <c r="BY131" s="158" t="str">
        <f t="shared" si="137"/>
        <v>34.4635490613171-144.986842812071j</v>
      </c>
      <c r="BZ131" s="71">
        <f t="shared" si="138"/>
        <v>43.465274554012254</v>
      </c>
      <c r="CA131" s="71">
        <f t="shared" si="139"/>
        <v>103.37113128554473</v>
      </c>
      <c r="CB131" s="158" t="str">
        <f t="shared" si="96"/>
        <v>255.940732273131-1092.44547264053j</v>
      </c>
      <c r="CC131" s="71" t="str">
        <f t="shared" si="97"/>
        <v>79.6365066350069-358.693395651907j</v>
      </c>
      <c r="CD131" s="71">
        <f t="shared" si="140"/>
        <v>51.30343178986103</v>
      </c>
      <c r="CE131" s="71">
        <f t="shared" si="141"/>
        <v>102.51767450165944</v>
      </c>
      <c r="CF131" s="71"/>
      <c r="CG131" s="71">
        <f t="shared" si="142"/>
        <v>-50.30343178986103</v>
      </c>
      <c r="CH131" s="71">
        <f t="shared" si="143"/>
        <v>-102.51767450165944</v>
      </c>
      <c r="CI131" s="71"/>
      <c r="CJ131" s="158"/>
      <c r="CK131" s="158"/>
      <c r="CL131" s="158"/>
      <c r="CM131" s="71"/>
      <c r="CN131" s="158">
        <v>2290.8676527677699</v>
      </c>
      <c r="CO131" s="158">
        <v>27.934108298693499</v>
      </c>
      <c r="CP131" s="158">
        <v>76.662448767385897</v>
      </c>
      <c r="CQ131" s="64"/>
      <c r="CR131" s="69"/>
      <c r="CS131" s="69"/>
      <c r="CT131" s="69"/>
      <c r="CU131" s="64"/>
      <c r="CV131" s="69"/>
      <c r="CW131" s="69"/>
      <c r="CX131" s="69"/>
      <c r="CY131" s="64"/>
      <c r="CZ131" s="69"/>
      <c r="DA131" s="69"/>
      <c r="DB131" s="69"/>
      <c r="DC131" s="64"/>
      <c r="DD131" s="69"/>
      <c r="DE131" s="69"/>
      <c r="DF131" s="69"/>
      <c r="DG131" s="64"/>
      <c r="DH131" s="69"/>
      <c r="DI131" s="69"/>
      <c r="DJ131" s="69"/>
      <c r="DK131" s="64"/>
      <c r="DL131" s="69"/>
      <c r="DM131" s="69"/>
      <c r="DN131" s="69"/>
      <c r="DO131" s="70"/>
    </row>
    <row r="132" spans="1:119">
      <c r="A132" s="71">
        <v>68</v>
      </c>
      <c r="B132" s="71">
        <f t="shared" si="72"/>
        <v>109.64781961431861</v>
      </c>
      <c r="C132" s="71" t="str">
        <f t="shared" si="98"/>
        <v>688.937569164964j</v>
      </c>
      <c r="D132" s="71">
        <f t="shared" si="73"/>
        <v>0.99999980763769047</v>
      </c>
      <c r="E132" s="71" t="str">
        <f t="shared" si="74"/>
        <v>-0.000688937569164964j</v>
      </c>
      <c r="F132" s="71" t="str">
        <f t="shared" si="99"/>
        <v>0.99999980763769-0.000688937569164964j</v>
      </c>
      <c r="G132" s="71">
        <f t="shared" si="100"/>
        <v>3.9047585085347486E-7</v>
      </c>
      <c r="H132" s="71">
        <f t="shared" si="101"/>
        <v>-3.947321640919034E-2</v>
      </c>
      <c r="I132" s="71"/>
      <c r="J132" s="71">
        <f t="shared" si="75"/>
        <v>42.477876106194692</v>
      </c>
      <c r="K132" s="71" t="str">
        <f t="shared" si="76"/>
        <v>1+0.0227659419730562j</v>
      </c>
      <c r="L132" s="71">
        <f t="shared" si="77"/>
        <v>0.99993476436301187</v>
      </c>
      <c r="M132" s="71" t="str">
        <f t="shared" si="78"/>
        <v>0.00350090027403456j</v>
      </c>
      <c r="N132" s="71" t="str">
        <f t="shared" si="102"/>
        <v>0.999934764363012+0.00350090027403456j</v>
      </c>
      <c r="O132" s="71" t="str">
        <f t="shared" si="103"/>
        <v>1.00013269205669+0.0192658339763156j</v>
      </c>
      <c r="P132" s="71" t="str">
        <f t="shared" si="104"/>
        <v>42.483512582939+0.81837170872845j</v>
      </c>
      <c r="Q132" s="71"/>
      <c r="R132" s="71">
        <f t="shared" si="79"/>
        <v>46.725663716814154</v>
      </c>
      <c r="S132" s="71" t="str">
        <f t="shared" si="80"/>
        <v>1+0.0000310021906124234j</v>
      </c>
      <c r="T132" s="71" t="str">
        <f t="shared" si="105"/>
        <v>0.999934764363012+0.00350090027403456j</v>
      </c>
      <c r="U132" s="71" t="str">
        <f t="shared" si="106"/>
        <v>1.00005308988994-0.00347031033373755j</v>
      </c>
      <c r="V132" s="71" t="str">
        <f t="shared" si="107"/>
        <v>46.7281443771583-0.162152553647206j</v>
      </c>
      <c r="W132" s="71"/>
      <c r="X132" s="71" t="str">
        <f t="shared" si="81"/>
        <v>2.05356654737733+0.0381431374500068j</v>
      </c>
      <c r="Y132" s="71">
        <f t="shared" si="108"/>
        <v>6.2516736655270231</v>
      </c>
      <c r="Z132" s="71">
        <f t="shared" si="109"/>
        <v>-178.93590518184072</v>
      </c>
      <c r="AA132" s="71"/>
      <c r="AB132" s="71" t="str">
        <f t="shared" si="82"/>
        <v>7.52904623149277-0.0261267398745927j</v>
      </c>
      <c r="AC132" s="71">
        <f t="shared" si="110"/>
        <v>17.53485157442244</v>
      </c>
      <c r="AD132" s="71">
        <f t="shared" si="111"/>
        <v>179.80117721785538</v>
      </c>
      <c r="AE132" s="71"/>
      <c r="AF132" s="71" t="str">
        <f t="shared" si="112"/>
        <v>2.46516498230402-0.039349352557834j</v>
      </c>
      <c r="AG132" s="71">
        <f t="shared" si="113"/>
        <v>7.8380261989542612</v>
      </c>
      <c r="AH132" s="71">
        <f t="shared" si="114"/>
        <v>179.08551338586418</v>
      </c>
      <c r="AI132" s="71"/>
      <c r="AJ132" s="71" t="str">
        <f t="shared" si="83"/>
        <v>99998.9515423347-323.797262594719j</v>
      </c>
      <c r="AK132" s="71" t="str">
        <f t="shared" si="84"/>
        <v>31999.9999737157-0.917113691319097j</v>
      </c>
      <c r="AL132" s="71" t="str">
        <f t="shared" si="115"/>
        <v>10000-32255785.1637514j</v>
      </c>
      <c r="AM132" s="71" t="str">
        <f t="shared" si="116"/>
        <v>963.139076066234-10010416.2912292j</v>
      </c>
      <c r="AN132" s="71" t="str">
        <f t="shared" si="117"/>
        <v>10963.1390760662-10010416.2912292j</v>
      </c>
      <c r="AO132" s="71" t="str">
        <f t="shared" si="118"/>
        <v>31999.5550911124-103.208642866562j</v>
      </c>
      <c r="AP132" s="71" t="str">
        <f t="shared" si="119"/>
        <v>0.242424717892497+0.000589411328513482j</v>
      </c>
      <c r="AQ132" s="71" t="str">
        <f t="shared" si="85"/>
        <v>1+0.0110230011066394j</v>
      </c>
      <c r="AR132" s="71" t="str">
        <f t="shared" si="86"/>
        <v>1+0.0000220019982168452j</v>
      </c>
      <c r="AS132" s="71" t="str">
        <f t="shared" si="87"/>
        <v>3.45157722151647E-08j</v>
      </c>
      <c r="AT132" s="71" t="str">
        <f t="shared" si="120"/>
        <v>-7.59415958731089E-13+3.45157722151647E-08j</v>
      </c>
      <c r="AU132" s="149" t="str">
        <f t="shared" si="121"/>
        <v>318723.829631248-28972269.1356912j</v>
      </c>
      <c r="AV132" s="71" t="str">
        <f t="shared" si="88"/>
        <v>9638.5532253745-3.09136826060651j</v>
      </c>
      <c r="AW132" s="71"/>
      <c r="AX132" s="71" t="str">
        <f t="shared" si="89"/>
        <v>0.602409576585906-0.000193210516287907j</v>
      </c>
      <c r="AY132" s="71"/>
      <c r="AZ132" s="71" t="str">
        <f t="shared" si="122"/>
        <v>3.83452189246196-289.716226072576j</v>
      </c>
      <c r="BA132" s="71" t="str">
        <f t="shared" si="123"/>
        <v>2.25397648803093-174.528569948402j</v>
      </c>
      <c r="BB132" s="71">
        <f t="shared" si="124"/>
        <v>44.838054895775386</v>
      </c>
      <c r="BC132" s="71">
        <f t="shared" si="125"/>
        <v>90.739914162904469</v>
      </c>
      <c r="BD132" s="71" t="str">
        <f t="shared" si="90"/>
        <v>12.410430635356-1314.09256091522j</v>
      </c>
      <c r="BE132" s="71">
        <f t="shared" si="126"/>
        <v>62.372906470197798</v>
      </c>
      <c r="BF132" s="71">
        <f t="shared" si="127"/>
        <v>90.541091380759852</v>
      </c>
      <c r="BG132" s="71"/>
      <c r="BH132" s="71" t="str">
        <f t="shared" si="91"/>
        <v>-1.31116232108381-430.330411563882j</v>
      </c>
      <c r="BI132" s="71">
        <f t="shared" si="128"/>
        <v>52.676081094729632</v>
      </c>
      <c r="BJ132" s="71">
        <f t="shared" si="129"/>
        <v>89.825427548768658</v>
      </c>
      <c r="BK132" s="71"/>
      <c r="BL132" s="71">
        <f t="shared" si="130"/>
        <v>-51.676081094729632</v>
      </c>
      <c r="BM132" s="71">
        <f t="shared" si="131"/>
        <v>-89.825427548768658</v>
      </c>
      <c r="BN132" s="71"/>
      <c r="BO132" s="158"/>
      <c r="BP132" s="158" t="str">
        <f t="shared" si="92"/>
        <v>0.00001+3.23800657507533E-08j</v>
      </c>
      <c r="BQ132" s="158" t="str">
        <f t="shared" si="93"/>
        <v>3.7966184796294E-10+3.4442693445278E-08j</v>
      </c>
      <c r="BR132" s="158" t="str">
        <f t="shared" si="94"/>
        <v>-0.000365896160975932-0.000861390573293005j</v>
      </c>
      <c r="BS132" s="158" t="str">
        <f t="shared" si="95"/>
        <v>0.000041250379661848+6.68227591960313E-08j</v>
      </c>
      <c r="BT132" s="158" t="str">
        <f t="shared" si="132"/>
        <v>-1.5035795062217E-08-3.5557138376529E-08j</v>
      </c>
      <c r="BU132" s="158" t="str">
        <f t="shared" si="133"/>
        <v>-3.7966184796294E-10-3.4442693445278E-08j</v>
      </c>
      <c r="BV132" s="158" t="str">
        <f t="shared" si="134"/>
        <v>-1.54154569101799E-08-6.9999831821807E-08j</v>
      </c>
      <c r="BW132" s="158" t="str">
        <f t="shared" si="135"/>
        <v>0.999999987977355-0.00010964782365665j</v>
      </c>
      <c r="BX132" s="158" t="str">
        <f t="shared" si="136"/>
        <v>-0.00001-3.23800657507533E-08j</v>
      </c>
      <c r="BY132" s="158" t="str">
        <f t="shared" si="137"/>
        <v>30.4313452400414-136.155903390921j</v>
      </c>
      <c r="BZ132" s="71">
        <f t="shared" si="138"/>
        <v>42.892431807623041</v>
      </c>
      <c r="CA132" s="71">
        <f t="shared" si="139"/>
        <v>102.59875556758858</v>
      </c>
      <c r="CB132" s="158" t="str">
        <f t="shared" si="96"/>
        <v>225.561695328504-1025.91916316203j</v>
      </c>
      <c r="CC132" s="71" t="str">
        <f t="shared" si="97"/>
        <v>69.6606400047943-336.844218905928j</v>
      </c>
      <c r="CD132" s="71">
        <f t="shared" si="140"/>
        <v>50.730458006577315</v>
      </c>
      <c r="CE132" s="71">
        <f t="shared" si="141"/>
        <v>101.6842689534527</v>
      </c>
      <c r="CF132" s="71"/>
      <c r="CG132" s="71">
        <f t="shared" si="142"/>
        <v>-49.730458006577315</v>
      </c>
      <c r="CH132" s="71">
        <f t="shared" si="143"/>
        <v>-101.6842689534527</v>
      </c>
      <c r="CI132" s="71"/>
      <c r="CJ132" s="158"/>
      <c r="CK132" s="158"/>
      <c r="CL132" s="158"/>
      <c r="CM132" s="71"/>
      <c r="CN132" s="158">
        <v>2398.83291901948</v>
      </c>
      <c r="CO132" s="158">
        <v>27.458051600648101</v>
      </c>
      <c r="CP132" s="158">
        <v>76.198503147706504</v>
      </c>
      <c r="CQ132" s="64"/>
      <c r="CR132" s="69"/>
      <c r="CS132" s="69"/>
      <c r="CT132" s="69"/>
      <c r="CU132" s="64"/>
      <c r="CV132" s="69"/>
      <c r="CW132" s="69"/>
      <c r="CX132" s="69"/>
      <c r="CY132" s="64"/>
      <c r="CZ132" s="69"/>
      <c r="DA132" s="69"/>
      <c r="DB132" s="69"/>
      <c r="DC132" s="64"/>
      <c r="DD132" s="69"/>
      <c r="DE132" s="69"/>
      <c r="DF132" s="69"/>
      <c r="DG132" s="64"/>
      <c r="DH132" s="69"/>
      <c r="DI132" s="69"/>
      <c r="DJ132" s="69"/>
      <c r="DK132" s="64"/>
      <c r="DL132" s="69"/>
      <c r="DM132" s="69"/>
      <c r="DN132" s="69"/>
      <c r="DO132" s="70"/>
    </row>
    <row r="133" spans="1:119">
      <c r="A133" s="71">
        <v>69</v>
      </c>
      <c r="B133" s="71">
        <f t="shared" si="72"/>
        <v>117.48975549395293</v>
      </c>
      <c r="C133" s="71" t="str">
        <f t="shared" si="98"/>
        <v>738.209905463727j</v>
      </c>
      <c r="D133" s="71">
        <f t="shared" si="73"/>
        <v>0.99999977913851767</v>
      </c>
      <c r="E133" s="71" t="str">
        <f t="shared" si="74"/>
        <v>-0.000738209905463727j</v>
      </c>
      <c r="F133" s="71" t="str">
        <f t="shared" si="99"/>
        <v>0.999999779138518-0.000738209905463727j</v>
      </c>
      <c r="G133" s="71">
        <f t="shared" si="100"/>
        <v>4.4832629251200345E-7</v>
      </c>
      <c r="H133" s="71">
        <f t="shared" si="101"/>
        <v>-4.2296313636269123E-2</v>
      </c>
      <c r="I133" s="71"/>
      <c r="J133" s="71">
        <f t="shared" si="75"/>
        <v>42.477876106194692</v>
      </c>
      <c r="K133" s="71" t="str">
        <f t="shared" si="76"/>
        <v>1+0.0243941463260489j</v>
      </c>
      <c r="L133" s="71">
        <f t="shared" si="77"/>
        <v>0.99992509946714148</v>
      </c>
      <c r="M133" s="71" t="str">
        <f t="shared" si="78"/>
        <v>0.00375128222933966j</v>
      </c>
      <c r="N133" s="71" t="str">
        <f t="shared" si="102"/>
        <v>0.999925099467141+0.00375128222933966j</v>
      </c>
      <c r="O133" s="71" t="str">
        <f t="shared" si="103"/>
        <v>1.00015235280985+0.0206438388128484j</v>
      </c>
      <c r="P133" s="71" t="str">
        <f t="shared" si="104"/>
        <v>42.4843477299759+0.876906427448428j</v>
      </c>
      <c r="Q133" s="71"/>
      <c r="R133" s="71">
        <f t="shared" si="79"/>
        <v>46.725663716814154</v>
      </c>
      <c r="S133" s="71" t="str">
        <f t="shared" si="80"/>
        <v>1+0.0000332194457458677j</v>
      </c>
      <c r="T133" s="71" t="str">
        <f t="shared" si="105"/>
        <v>0.999925099467141+0.00375128222933966j</v>
      </c>
      <c r="U133" s="71" t="str">
        <f t="shared" si="106"/>
        <v>1.00006095569303-0.00371856996847395j</v>
      </c>
      <c r="V133" s="71" t="str">
        <f t="shared" si="107"/>
        <v>46.7285119120283-0.173752649854358j</v>
      </c>
      <c r="W133" s="71"/>
      <c r="X133" s="71" t="str">
        <f t="shared" si="81"/>
        <v>2.05361089543509+0.0408713353824998j</v>
      </c>
      <c r="Y133" s="71">
        <f t="shared" si="108"/>
        <v>6.2520830823418709</v>
      </c>
      <c r="Z133" s="71">
        <f t="shared" si="109"/>
        <v>-178.8598395577657</v>
      </c>
      <c r="AA133" s="71"/>
      <c r="AB133" s="71" t="str">
        <f t="shared" si="82"/>
        <v>7.52910545034395-0.0279957989137978j</v>
      </c>
      <c r="AC133" s="71">
        <f t="shared" si="110"/>
        <v>17.534927641048434</v>
      </c>
      <c r="AD133" s="71">
        <f t="shared" si="111"/>
        <v>179.78695560316351</v>
      </c>
      <c r="AE133" s="71"/>
      <c r="AF133" s="71" t="str">
        <f t="shared" si="112"/>
        <v>2.46507576949944-0.0421621293088617j</v>
      </c>
      <c r="AG133" s="71">
        <f t="shared" si="113"/>
        <v>7.8378757533403851</v>
      </c>
      <c r="AH133" s="71">
        <f t="shared" si="114"/>
        <v>179.02012077187706</v>
      </c>
      <c r="AI133" s="71"/>
      <c r="AJ133" s="71" t="str">
        <f t="shared" si="83"/>
        <v>99998.7962114045-346.954478919225j</v>
      </c>
      <c r="AK133" s="71" t="str">
        <f t="shared" si="84"/>
        <v>31999.9999698216-0.982705025226547j</v>
      </c>
      <c r="AL133" s="71" t="str">
        <f t="shared" si="115"/>
        <v>10000-30102850.2296548j</v>
      </c>
      <c r="AM133" s="71" t="str">
        <f t="shared" si="116"/>
        <v>963.139069543194-9342264.08503043j</v>
      </c>
      <c r="AN133" s="71" t="str">
        <f t="shared" si="117"/>
        <v>10963.1390695432-9342264.08503043j</v>
      </c>
      <c r="AO133" s="71" t="str">
        <f t="shared" si="118"/>
        <v>31999.4891776606-110.589748332599j</v>
      </c>
      <c r="AP133" s="71" t="str">
        <f t="shared" si="119"/>
        <v>0.242424788334787+0.000631565556339265j</v>
      </c>
      <c r="AQ133" s="71" t="str">
        <f t="shared" si="85"/>
        <v>1+0.0118113584874196j</v>
      </c>
      <c r="AR133" s="71" t="str">
        <f t="shared" si="86"/>
        <v>1+0.000023575565843153j</v>
      </c>
      <c r="AS133" s="71" t="str">
        <f t="shared" si="87"/>
        <v>3.69843162637327E-08j</v>
      </c>
      <c r="AT133" s="71" t="str">
        <f t="shared" si="120"/>
        <v>-8.71926183239625E-13+3.69843162637327E-08j</v>
      </c>
      <c r="AU133" s="149" t="str">
        <f t="shared" si="121"/>
        <v>318723.829608389-27038495.7443235j</v>
      </c>
      <c r="AV133" s="71" t="str">
        <f t="shared" si="88"/>
        <v>9638.55307848125-3.31246072035618j</v>
      </c>
      <c r="AW133" s="71"/>
      <c r="AX133" s="71" t="str">
        <f t="shared" si="89"/>
        <v>0.602409567405078-0.000207028795022261j</v>
      </c>
      <c r="AY133" s="71"/>
      <c r="AZ133" s="71" t="str">
        <f t="shared" si="122"/>
        <v>3.83452288802131-270.378029767307j</v>
      </c>
      <c r="BA133" s="71" t="str">
        <f t="shared" si="123"/>
        <v>2.25397723647457-162.879105804614j</v>
      </c>
      <c r="BB133" s="71">
        <f t="shared" si="124"/>
        <v>44.238139121703213</v>
      </c>
      <c r="BC133" s="71">
        <f t="shared" si="125"/>
        <v>90.792828149652493</v>
      </c>
      <c r="BD133" s="71" t="str">
        <f t="shared" si="90"/>
        <v>12.4105016027267-1226.39706515414j</v>
      </c>
      <c r="BE133" s="71">
        <f t="shared" si="126"/>
        <v>61.773066762751668</v>
      </c>
      <c r="BF133" s="71">
        <f t="shared" si="127"/>
        <v>90.579783752815999</v>
      </c>
      <c r="BG133" s="71"/>
      <c r="BH133" s="71" t="str">
        <f t="shared" si="91"/>
        <v>-1.31110525000914-401.604369556394j</v>
      </c>
      <c r="BI133" s="71">
        <f t="shared" si="128"/>
        <v>52.076014875043619</v>
      </c>
      <c r="BJ133" s="71">
        <f t="shared" si="129"/>
        <v>89.812948921529568</v>
      </c>
      <c r="BK133" s="71"/>
      <c r="BL133" s="71">
        <f t="shared" si="130"/>
        <v>-51.076014875043619</v>
      </c>
      <c r="BM133" s="71">
        <f t="shared" si="131"/>
        <v>-89.812948921529568</v>
      </c>
      <c r="BN133" s="71"/>
      <c r="BO133" s="158"/>
      <c r="BP133" s="158" t="str">
        <f t="shared" si="92"/>
        <v>0.00001+3.46958655567952E-08j</v>
      </c>
      <c r="BQ133" s="158" t="str">
        <f t="shared" si="93"/>
        <v>4.35902279682052E-10+3.69053466750955E-08j</v>
      </c>
      <c r="BR133" s="158" t="str">
        <f t="shared" si="94"/>
        <v>-0.000367192840902514-0.000922982509609142j</v>
      </c>
      <c r="BS133" s="158" t="str">
        <f t="shared" si="95"/>
        <v>0.0000412504359022797+7.16012122318907E-08j</v>
      </c>
      <c r="BT133" s="158" t="str">
        <f t="shared" si="132"/>
        <v>-1.50807780808683E-08-3.80997223040887E-08j</v>
      </c>
      <c r="BU133" s="158" t="str">
        <f t="shared" si="133"/>
        <v>-4.35902279682052E-10-3.69053466750955E-08j</v>
      </c>
      <c r="BV133" s="158" t="str">
        <f t="shared" si="134"/>
        <v>-1.55166803605504E-08-7.50050689791842E-08j</v>
      </c>
      <c r="BW133" s="158" t="str">
        <f t="shared" si="135"/>
        <v>0.999999986196156-0.000117489759616117j</v>
      </c>
      <c r="BX133" s="158" t="str">
        <f t="shared" si="136"/>
        <v>-0.00001-3.46958655567952E-08j</v>
      </c>
      <c r="BY133" s="158" t="str">
        <f t="shared" si="137"/>
        <v>26.8780979361458-127.76396601482j</v>
      </c>
      <c r="BZ133" s="71">
        <f t="shared" si="138"/>
        <v>42.316240932938541</v>
      </c>
      <c r="CA133" s="71">
        <f t="shared" si="139"/>
        <v>101.88025015637687</v>
      </c>
      <c r="CB133" s="158" t="str">
        <f t="shared" si="96"/>
        <v>198.791179364934-962.700846704746j</v>
      </c>
      <c r="CC133" s="71" t="str">
        <f t="shared" si="97"/>
        <v>60.8697470964962-316.081094679043j</v>
      </c>
      <c r="CD133" s="71">
        <f t="shared" si="140"/>
        <v>50.15411668627894</v>
      </c>
      <c r="CE133" s="71">
        <f t="shared" si="141"/>
        <v>100.90037092825396</v>
      </c>
      <c r="CF133" s="71"/>
      <c r="CG133" s="71">
        <f t="shared" si="142"/>
        <v>-49.15411668627894</v>
      </c>
      <c r="CH133" s="71">
        <f t="shared" si="143"/>
        <v>-100.90037092825396</v>
      </c>
      <c r="CI133" s="71"/>
      <c r="CJ133" s="158"/>
      <c r="CK133" s="158"/>
      <c r="CL133" s="158"/>
      <c r="CM133" s="71"/>
      <c r="CN133" s="158">
        <v>2511.8864315095698</v>
      </c>
      <c r="CO133" s="158">
        <v>26.977057353530402</v>
      </c>
      <c r="CP133" s="158">
        <v>75.739647820816202</v>
      </c>
      <c r="CQ133" s="64"/>
      <c r="CR133" s="69"/>
      <c r="CS133" s="69"/>
      <c r="CT133" s="69"/>
      <c r="CU133" s="64"/>
      <c r="CV133" s="69"/>
      <c r="CW133" s="69"/>
      <c r="CX133" s="69"/>
      <c r="CY133" s="64"/>
      <c r="CZ133" s="69"/>
      <c r="DA133" s="69"/>
      <c r="DB133" s="69"/>
      <c r="DC133" s="64"/>
      <c r="DD133" s="69"/>
      <c r="DE133" s="69"/>
      <c r="DF133" s="69"/>
      <c r="DG133" s="64"/>
      <c r="DH133" s="69"/>
      <c r="DI133" s="69"/>
      <c r="DJ133" s="69"/>
      <c r="DK133" s="64"/>
      <c r="DL133" s="69"/>
      <c r="DM133" s="69"/>
      <c r="DN133" s="69"/>
      <c r="DO133" s="70"/>
    </row>
    <row r="134" spans="1:119">
      <c r="A134" s="71">
        <v>70</v>
      </c>
      <c r="B134" s="71">
        <f t="shared" si="72"/>
        <v>125.89254117941677</v>
      </c>
      <c r="C134" s="71" t="str">
        <f t="shared" si="98"/>
        <v>791.006165022012j</v>
      </c>
      <c r="D134" s="71">
        <f t="shared" si="73"/>
        <v>0.99999974641708922</v>
      </c>
      <c r="E134" s="71" t="str">
        <f t="shared" si="74"/>
        <v>-0.000791006165022012j</v>
      </c>
      <c r="F134" s="71" t="str">
        <f t="shared" si="99"/>
        <v>0.999999746417089-0.000791006165022012j</v>
      </c>
      <c r="G134" s="71">
        <f t="shared" si="100"/>
        <v>5.1474748486742358E-7</v>
      </c>
      <c r="H134" s="71">
        <f t="shared" si="101"/>
        <v>-4.5321316864924355E-2</v>
      </c>
      <c r="I134" s="71"/>
      <c r="J134" s="71">
        <f t="shared" si="75"/>
        <v>42.477876106194692</v>
      </c>
      <c r="K134" s="71" t="str">
        <f t="shared" si="76"/>
        <v>1+0.0261387987231524j</v>
      </c>
      <c r="L134" s="71">
        <f t="shared" si="77"/>
        <v>0.99991400268194641</v>
      </c>
      <c r="M134" s="71" t="str">
        <f t="shared" si="78"/>
        <v>0.00401957132813221j</v>
      </c>
      <c r="N134" s="71" t="str">
        <f t="shared" si="102"/>
        <v>0.999914002681946+0.00401957132813221j</v>
      </c>
      <c r="O134" s="71" t="str">
        <f t="shared" si="103"/>
        <v>1.00017492699368+0.0221204265608503j</v>
      </c>
      <c r="P134" s="71" t="str">
        <f t="shared" si="104"/>
        <v>42.4853066333599+0.939628738867977j</v>
      </c>
      <c r="Q134" s="71"/>
      <c r="R134" s="71">
        <f t="shared" si="79"/>
        <v>46.725663716814154</v>
      </c>
      <c r="S134" s="71" t="str">
        <f t="shared" si="80"/>
        <v>1+0.0000355952774259905j</v>
      </c>
      <c r="T134" s="71" t="str">
        <f t="shared" si="105"/>
        <v>0.999914002681946+0.00401957132813221j</v>
      </c>
      <c r="U134" s="71" t="str">
        <f t="shared" si="106"/>
        <v>1.0000699869527-0.00398460003317099j</v>
      </c>
      <c r="V134" s="71" t="str">
        <f t="shared" si="107"/>
        <v>46.7289339036306-0.186183081195954j</v>
      </c>
      <c r="W134" s="71"/>
      <c r="X134" s="71" t="str">
        <f t="shared" si="81"/>
        <v>2.05366181514679+0.043794704462987j</v>
      </c>
      <c r="Y134" s="71">
        <f t="shared" si="108"/>
        <v>6.2525531248425228</v>
      </c>
      <c r="Z134" s="71">
        <f t="shared" si="109"/>
        <v>-178.77834244947584</v>
      </c>
      <c r="AA134" s="71"/>
      <c r="AB134" s="71" t="str">
        <f t="shared" si="82"/>
        <v>7.52917344350579-0.0299986452389779j</v>
      </c>
      <c r="AC134" s="71">
        <f t="shared" si="110"/>
        <v>17.535014977862879</v>
      </c>
      <c r="AD134" s="71">
        <f t="shared" si="111"/>
        <v>179.7717164199897</v>
      </c>
      <c r="AE134" s="71"/>
      <c r="AF134" s="71" t="str">
        <f t="shared" si="112"/>
        <v>2.46497334711327-0.0451757374705595j</v>
      </c>
      <c r="AG134" s="71">
        <f t="shared" si="113"/>
        <v>7.8377030250847879</v>
      </c>
      <c r="AH134" s="71">
        <f t="shared" si="114"/>
        <v>178.95005381754697</v>
      </c>
      <c r="AI134" s="71"/>
      <c r="AJ134" s="71" t="str">
        <f t="shared" si="83"/>
        <v>99998.6178682295-371.767759169015j</v>
      </c>
      <c r="AK134" s="71" t="str">
        <f t="shared" si="84"/>
        <v>31999.9999653505-1.05298740573713j</v>
      </c>
      <c r="AL134" s="71" t="str">
        <f t="shared" si="115"/>
        <v>10000-28093614.4430731j</v>
      </c>
      <c r="AM134" s="71" t="str">
        <f t="shared" si="116"/>
        <v>963.13906205374-8718708.16704475j</v>
      </c>
      <c r="AN134" s="71" t="str">
        <f t="shared" si="117"/>
        <v>10963.1390620537-8718708.16704475j</v>
      </c>
      <c r="AO134" s="71" t="str">
        <f t="shared" si="118"/>
        <v>31999.4134993411-118.498675111466j</v>
      </c>
      <c r="AP134" s="71" t="str">
        <f t="shared" si="119"/>
        <v>0.242424869213342+0.00067673461123123j</v>
      </c>
      <c r="AQ134" s="71" t="str">
        <f t="shared" si="85"/>
        <v>1+0.0126560986403522j</v>
      </c>
      <c r="AR134" s="71" t="str">
        <f t="shared" si="86"/>
        <v>1+0.0000252616739328387j</v>
      </c>
      <c r="AS134" s="71" t="str">
        <f t="shared" si="87"/>
        <v>3.96294088676028E-08j</v>
      </c>
      <c r="AT134" s="71" t="str">
        <f t="shared" si="120"/>
        <v>-1.00110520496453E-12+3.96294088676028E-08j</v>
      </c>
      <c r="AU134" s="149" t="str">
        <f t="shared" si="121"/>
        <v>318723.829582145-25233793.4794074j</v>
      </c>
      <c r="AV134" s="71" t="str">
        <f t="shared" si="88"/>
        <v>9638.55290982523-3.5493655475959j</v>
      </c>
      <c r="AW134" s="71"/>
      <c r="AX134" s="71" t="str">
        <f t="shared" si="89"/>
        <v>0.602409556864077-0.000221835346724744j</v>
      </c>
      <c r="AY134" s="71"/>
      <c r="AZ134" s="71" t="str">
        <f t="shared" si="122"/>
        <v>3.83452403107604-252.330511656872j</v>
      </c>
      <c r="BA134" s="71" t="str">
        <f t="shared" si="123"/>
        <v>2.25397809580254-152.00716234347j</v>
      </c>
      <c r="BB134" s="71">
        <f t="shared" si="124"/>
        <v>43.638235824259404</v>
      </c>
      <c r="BC134" s="71">
        <f t="shared" si="125"/>
        <v>90.849525550140868</v>
      </c>
      <c r="BD134" s="71" t="str">
        <f t="shared" si="90"/>
        <v>12.4105830842348-1144.5559062284j</v>
      </c>
      <c r="BE134" s="71">
        <f t="shared" si="126"/>
        <v>61.17325080212229</v>
      </c>
      <c r="BF134" s="71">
        <f t="shared" si="127"/>
        <v>90.621241970130583</v>
      </c>
      <c r="BG134" s="71"/>
      <c r="BH134" s="71" t="str">
        <f t="shared" si="91"/>
        <v>-1.31103972854292-374.795428869694j</v>
      </c>
      <c r="BI134" s="71">
        <f t="shared" si="128"/>
        <v>51.475938849344196</v>
      </c>
      <c r="BJ134" s="71">
        <f t="shared" si="129"/>
        <v>89.799579367687855</v>
      </c>
      <c r="BK134" s="71"/>
      <c r="BL134" s="71">
        <f t="shared" si="130"/>
        <v>-50.475938849344196</v>
      </c>
      <c r="BM134" s="71">
        <f t="shared" si="131"/>
        <v>-89.799579367687855</v>
      </c>
      <c r="BN134" s="71"/>
      <c r="BO134" s="158"/>
      <c r="BP134" s="158" t="str">
        <f t="shared" si="92"/>
        <v>0.00001+3.71772897560346E-08j</v>
      </c>
      <c r="BQ134" s="158" t="str">
        <f t="shared" si="93"/>
        <v>5.00472438392182E-10+3.95439742225535E-08j</v>
      </c>
      <c r="BR134" s="158" t="str">
        <f t="shared" si="94"/>
        <v>-0.000368681579735174-0.000988976207819328j</v>
      </c>
      <c r="BS134" s="158" t="str">
        <f t="shared" si="95"/>
        <v>0.0000412505004724384+7.67212639785881E-08j</v>
      </c>
      <c r="BT134" s="158" t="str">
        <f t="shared" si="132"/>
        <v>-1.51324241743365E-08-4.08240492446844E-08j</v>
      </c>
      <c r="BU134" s="158" t="str">
        <f t="shared" si="133"/>
        <v>-5.00472438392182E-10-3.95439742225535E-08j</v>
      </c>
      <c r="BV134" s="158" t="str">
        <f t="shared" si="134"/>
        <v>-1.56328966127287E-08-8.03680234672379E-08j</v>
      </c>
      <c r="BW134" s="158" t="str">
        <f t="shared" si="135"/>
        <v>0.999999984151067-0.000125892545338933j</v>
      </c>
      <c r="BX134" s="158" t="str">
        <f t="shared" si="136"/>
        <v>-0.00001-3.71772897560346E-08j</v>
      </c>
      <c r="BY134" s="158" t="str">
        <f t="shared" si="137"/>
        <v>23.7514644370543-119.807604050809j</v>
      </c>
      <c r="BZ134" s="71">
        <f t="shared" si="138"/>
        <v>41.737104296366596</v>
      </c>
      <c r="CA134" s="71">
        <f t="shared" si="139"/>
        <v>101.21330807263537</v>
      </c>
      <c r="CB134" s="158" t="str">
        <f t="shared" si="96"/>
        <v>175.234829472989-902.764742504961j</v>
      </c>
      <c r="CC134" s="71" t="str">
        <f t="shared" si="97"/>
        <v>53.1343299246714-296.395540688694j</v>
      </c>
      <c r="CD134" s="71">
        <f t="shared" si="140"/>
        <v>49.574807321451388</v>
      </c>
      <c r="CE134" s="71">
        <f t="shared" si="141"/>
        <v>100.16336189018233</v>
      </c>
      <c r="CF134" s="71"/>
      <c r="CG134" s="71">
        <f t="shared" si="142"/>
        <v>-48.574807321451388</v>
      </c>
      <c r="CH134" s="71">
        <f t="shared" si="143"/>
        <v>-100.16336189018233</v>
      </c>
      <c r="CI134" s="71"/>
      <c r="CJ134" s="158"/>
      <c r="CK134" s="158"/>
      <c r="CL134" s="158"/>
      <c r="CM134" s="71"/>
      <c r="CN134" s="158">
        <v>2630.26799189538</v>
      </c>
      <c r="CO134" s="158">
        <v>26.4909937308</v>
      </c>
      <c r="CP134" s="158">
        <v>75.288176975212494</v>
      </c>
      <c r="CQ134" s="64"/>
      <c r="CR134" s="69"/>
      <c r="CS134" s="69"/>
      <c r="CT134" s="69"/>
      <c r="CU134" s="64"/>
      <c r="CV134" s="69"/>
      <c r="CW134" s="69"/>
      <c r="CX134" s="69"/>
      <c r="CY134" s="64"/>
      <c r="CZ134" s="69"/>
      <c r="DA134" s="69"/>
      <c r="DB134" s="69"/>
      <c r="DC134" s="64"/>
      <c r="DD134" s="69"/>
      <c r="DE134" s="69"/>
      <c r="DF134" s="69"/>
      <c r="DG134" s="64"/>
      <c r="DH134" s="69"/>
      <c r="DI134" s="69"/>
      <c r="DJ134" s="69"/>
      <c r="DK134" s="64"/>
      <c r="DL134" s="69"/>
      <c r="DM134" s="69"/>
      <c r="DN134" s="69"/>
      <c r="DO134" s="70"/>
    </row>
    <row r="135" spans="1:119">
      <c r="A135" s="71">
        <v>71</v>
      </c>
      <c r="B135" s="71">
        <f t="shared" si="72"/>
        <v>134.89628825916537</v>
      </c>
      <c r="C135" s="71" t="str">
        <f t="shared" si="98"/>
        <v>847.57837638305j</v>
      </c>
      <c r="D135" s="71">
        <f t="shared" si="73"/>
        <v>0.9999997088478626</v>
      </c>
      <c r="E135" s="71" t="str">
        <f t="shared" si="74"/>
        <v>-0.00084757837638305j</v>
      </c>
      <c r="F135" s="71" t="str">
        <f t="shared" si="99"/>
        <v>0.999999708847863-0.00084757837638305j</v>
      </c>
      <c r="G135" s="71">
        <f t="shared" si="100"/>
        <v>5.9100923668686821E-7</v>
      </c>
      <c r="H135" s="71">
        <f t="shared" si="101"/>
        <v>-4.8562666283458997E-2</v>
      </c>
      <c r="I135" s="71"/>
      <c r="J135" s="71">
        <f t="shared" si="75"/>
        <v>42.477876106194692</v>
      </c>
      <c r="K135" s="71" t="str">
        <f t="shared" si="76"/>
        <v>1+0.0280082274475779j</v>
      </c>
      <c r="L135" s="71">
        <f t="shared" si="77"/>
        <v>0.99990126186783779</v>
      </c>
      <c r="M135" s="71" t="str">
        <f t="shared" si="78"/>
        <v>0.00430704827687323j</v>
      </c>
      <c r="N135" s="71" t="str">
        <f t="shared" si="102"/>
        <v>0.999901261867838+0.00430704827687323j</v>
      </c>
      <c r="O135" s="71" t="str">
        <f t="shared" si="103"/>
        <v>1.00020084644046+0.0237026544712191j</v>
      </c>
      <c r="P135" s="71" t="str">
        <f t="shared" si="104"/>
        <v>42.4864076364089+1.00683842001639j</v>
      </c>
      <c r="Q135" s="71"/>
      <c r="R135" s="71">
        <f t="shared" si="79"/>
        <v>46.725663716814154</v>
      </c>
      <c r="S135" s="71" t="str">
        <f t="shared" si="80"/>
        <v>1+0.0000381410269372373j</v>
      </c>
      <c r="T135" s="71" t="str">
        <f t="shared" si="105"/>
        <v>0.999901261867838+0.00430704827687323j</v>
      </c>
      <c r="U135" s="71" t="str">
        <f t="shared" si="106"/>
        <v>1.00008035637036-0.00426967492842984j</v>
      </c>
      <c r="V135" s="71" t="str">
        <f t="shared" si="107"/>
        <v>46.7294184215531-0.199503394885925j</v>
      </c>
      <c r="W135" s="71"/>
      <c r="X135" s="71" t="str">
        <f t="shared" si="81"/>
        <v>2.05372028054961+0.0469272152459132j</v>
      </c>
      <c r="Y135" s="71">
        <f t="shared" si="108"/>
        <v>6.2530927651176054</v>
      </c>
      <c r="Z135" s="71">
        <f t="shared" si="109"/>
        <v>-178.69102739711553</v>
      </c>
      <c r="AA135" s="71"/>
      <c r="AB135" s="71" t="str">
        <f t="shared" si="82"/>
        <v>7.52925151118614-0.0321448733618049j</v>
      </c>
      <c r="AC135" s="71">
        <f t="shared" si="110"/>
        <v>17.535115254789332</v>
      </c>
      <c r="AD135" s="71">
        <f t="shared" si="111"/>
        <v>179.75538678925429</v>
      </c>
      <c r="AE135" s="71"/>
      <c r="AF135" s="71" t="str">
        <f t="shared" si="112"/>
        <v>2.46485576052159-0.048404462952097j</v>
      </c>
      <c r="AG135" s="71">
        <f t="shared" si="113"/>
        <v>7.8375047149761832</v>
      </c>
      <c r="AH135" s="71">
        <f t="shared" si="114"/>
        <v>178.8749787913398</v>
      </c>
      <c r="AI135" s="71"/>
      <c r="AJ135" s="71" t="str">
        <f t="shared" si="83"/>
        <v>99998.4131036518-398.355515310592j</v>
      </c>
      <c r="AK135" s="71" t="str">
        <f t="shared" si="84"/>
        <v>31999.9999602171-1.1282963332384j</v>
      </c>
      <c r="AL135" s="71" t="str">
        <f t="shared" si="115"/>
        <v>9999.99999999997-26218486.5039303j</v>
      </c>
      <c r="AM135" s="71" t="str">
        <f t="shared" si="116"/>
        <v>963.139053454703-8136771.92697915j</v>
      </c>
      <c r="AN135" s="71" t="str">
        <f t="shared" si="117"/>
        <v>10963.1390534547-8136771.92697915j</v>
      </c>
      <c r="AO135" s="71" t="str">
        <f t="shared" si="118"/>
        <v>31999.3266095967-126.973156447733j</v>
      </c>
      <c r="AP135" s="71" t="str">
        <f t="shared" si="119"/>
        <v>0.242424962074325+0.000725134108298032j</v>
      </c>
      <c r="AQ135" s="71" t="str">
        <f t="shared" si="85"/>
        <v>1+0.0135612540221288j</v>
      </c>
      <c r="AR135" s="71" t="str">
        <f t="shared" si="86"/>
        <v>1+0.0000270683713016543j</v>
      </c>
      <c r="AS135" s="71" t="str">
        <f t="shared" si="87"/>
        <v>4.24636766567908E-08j</v>
      </c>
      <c r="AT135" s="71" t="str">
        <f t="shared" si="120"/>
        <v>-1.1494225665794E-12+4.24636766567908E-08j</v>
      </c>
      <c r="AU135" s="149" t="str">
        <f t="shared" si="121"/>
        <v>318723.829552011-23549547.4033203j</v>
      </c>
      <c r="AV135" s="71" t="str">
        <f t="shared" si="88"/>
        <v>9638.55271618222-3.80321362918593j</v>
      </c>
      <c r="AW135" s="71"/>
      <c r="AX135" s="71" t="str">
        <f t="shared" si="89"/>
        <v>0.602409544761389-0.000237700851824121j</v>
      </c>
      <c r="AY135" s="71"/>
      <c r="AZ135" s="71" t="str">
        <f t="shared" si="122"/>
        <v>3.83452534347797-235.487519999978j</v>
      </c>
      <c r="BA135" s="71" t="str">
        <f t="shared" si="123"/>
        <v>2.25397908244263-141.860841190116j</v>
      </c>
      <c r="BB135" s="71">
        <f t="shared" si="124"/>
        <v>43.038346851345395</v>
      </c>
      <c r="BC135" s="71">
        <f t="shared" si="125"/>
        <v>90.910276730981465</v>
      </c>
      <c r="BD135" s="71" t="str">
        <f t="shared" si="90"/>
        <v>12.4106766376077-1068.17840678098j</v>
      </c>
      <c r="BE135" s="71">
        <f t="shared" si="126"/>
        <v>60.573462106134706</v>
      </c>
      <c r="BF135" s="71">
        <f t="shared" si="127"/>
        <v>90.665663520235768</v>
      </c>
      <c r="BG135" s="71"/>
      <c r="BH135" s="71" t="str">
        <f t="shared" si="91"/>
        <v>-1.31096450628638-349.775614246886j</v>
      </c>
      <c r="BI135" s="71">
        <f t="shared" si="128"/>
        <v>50.875851566321558</v>
      </c>
      <c r="BJ135" s="71">
        <f t="shared" si="129"/>
        <v>89.785255522321293</v>
      </c>
      <c r="BK135" s="71"/>
      <c r="BL135" s="71">
        <f t="shared" si="130"/>
        <v>-49.875851566321558</v>
      </c>
      <c r="BM135" s="71">
        <f t="shared" si="131"/>
        <v>-89.785255522321293</v>
      </c>
      <c r="BN135" s="71"/>
      <c r="BO135" s="158"/>
      <c r="BP135" s="158" t="str">
        <f t="shared" si="92"/>
        <v>0.00001+3.98361836900034E-08j</v>
      </c>
      <c r="BQ135" s="158" t="str">
        <f t="shared" si="93"/>
        <v>5.74605608945093E-10+4.23711264465271E-08j</v>
      </c>
      <c r="BR135" s="158" t="str">
        <f t="shared" si="94"/>
        <v>-0.000370390816130375-0.00105968573059991j</v>
      </c>
      <c r="BS135" s="158" t="str">
        <f t="shared" si="95"/>
        <v>0.0000412505746056089+8.22073101365305E-08j</v>
      </c>
      <c r="BT135" s="158" t="str">
        <f t="shared" si="132"/>
        <v>-1.51917200805157E-08-4.37430941213041E-08j</v>
      </c>
      <c r="BU135" s="158" t="str">
        <f t="shared" si="133"/>
        <v>-5.74605608945093E-10-4.23711264465271E-08j</v>
      </c>
      <c r="BV135" s="158" t="str">
        <f t="shared" si="134"/>
        <v>-1.57663256894608E-08-8.61142205678312E-08j</v>
      </c>
      <c r="BW135" s="158" t="str">
        <f t="shared" si="135"/>
        <v>0.99999998180299-0.000134896292399421j</v>
      </c>
      <c r="BX135" s="158" t="str">
        <f t="shared" si="136"/>
        <v>-0.00001-3.98361836900034E-08j</v>
      </c>
      <c r="BY135" s="158" t="str">
        <f t="shared" si="137"/>
        <v>21.0037419908267-112.279403925425j</v>
      </c>
      <c r="BZ135" s="71">
        <f t="shared" si="138"/>
        <v>41.155380141692568</v>
      </c>
      <c r="CA135" s="71">
        <f t="shared" si="139"/>
        <v>100.59567246939679</v>
      </c>
      <c r="CB135" s="158" t="str">
        <f t="shared" si="96"/>
        <v>154.533248904674-846.055034307004j</v>
      </c>
      <c r="CC135" s="71" t="str">
        <f t="shared" si="97"/>
        <v>46.3363701910067-277.769210404565j</v>
      </c>
      <c r="CD135" s="71">
        <f t="shared" si="140"/>
        <v>48.992884856668766</v>
      </c>
      <c r="CE135" s="71">
        <f t="shared" si="141"/>
        <v>99.470651260736602</v>
      </c>
      <c r="CF135" s="71"/>
      <c r="CG135" s="71">
        <f t="shared" si="142"/>
        <v>-47.992884856668766</v>
      </c>
      <c r="CH135" s="71">
        <f t="shared" si="143"/>
        <v>-99.470651260736602</v>
      </c>
      <c r="CI135" s="71"/>
      <c r="CJ135" s="158"/>
      <c r="CK135" s="158"/>
      <c r="CL135" s="158"/>
      <c r="CM135" s="71"/>
      <c r="CN135" s="158">
        <v>2754.2287033381599</v>
      </c>
      <c r="CO135" s="158">
        <v>25.999754044841001</v>
      </c>
      <c r="CP135" s="158">
        <v>74.846573416475096</v>
      </c>
      <c r="CQ135" s="64"/>
      <c r="CR135" s="69"/>
      <c r="CS135" s="69"/>
      <c r="CT135" s="69"/>
      <c r="CU135" s="64"/>
      <c r="CV135" s="69"/>
      <c r="CW135" s="69"/>
      <c r="CX135" s="69"/>
      <c r="CY135" s="64"/>
      <c r="CZ135" s="69"/>
      <c r="DA135" s="69"/>
      <c r="DB135" s="69"/>
      <c r="DC135" s="64"/>
      <c r="DD135" s="69"/>
      <c r="DE135" s="69"/>
      <c r="DF135" s="69"/>
      <c r="DG135" s="64"/>
      <c r="DH135" s="69"/>
      <c r="DI135" s="69"/>
      <c r="DJ135" s="69"/>
      <c r="DK135" s="64"/>
      <c r="DL135" s="69"/>
      <c r="DM135" s="69"/>
      <c r="DN135" s="69"/>
      <c r="DO135" s="70"/>
    </row>
    <row r="136" spans="1:119">
      <c r="A136" s="71">
        <v>72</v>
      </c>
      <c r="B136" s="71">
        <f t="shared" si="72"/>
        <v>144.54397707459285</v>
      </c>
      <c r="C136" s="71" t="str">
        <f t="shared" si="98"/>
        <v>908.196592996385j</v>
      </c>
      <c r="D136" s="71">
        <f t="shared" si="73"/>
        <v>0.99999966571261911</v>
      </c>
      <c r="E136" s="71" t="str">
        <f t="shared" si="74"/>
        <v>-0.000908196592996385j</v>
      </c>
      <c r="F136" s="71" t="str">
        <f t="shared" si="99"/>
        <v>0.999999665712619-0.000908196592996385j</v>
      </c>
      <c r="G136" s="71">
        <f t="shared" si="100"/>
        <v>6.7856944679112387E-7</v>
      </c>
      <c r="H136" s="71">
        <f t="shared" si="101"/>
        <v>-5.2035834835024081E-2</v>
      </c>
      <c r="I136" s="71"/>
      <c r="J136" s="71">
        <f t="shared" si="75"/>
        <v>42.477876106194692</v>
      </c>
      <c r="K136" s="71" t="str">
        <f t="shared" si="76"/>
        <v>1+0.0300113564155655j</v>
      </c>
      <c r="L136" s="71">
        <f t="shared" si="77"/>
        <v>0.99988663345597806</v>
      </c>
      <c r="M136" s="71" t="str">
        <f t="shared" si="78"/>
        <v>0.00461508537726004j</v>
      </c>
      <c r="N136" s="71" t="str">
        <f t="shared" si="102"/>
        <v>0.999886633455978+0.00461508537726004j</v>
      </c>
      <c r="O136" s="71" t="str">
        <f t="shared" si="103"/>
        <v>1.00023060702273+0.0253980860604484j</v>
      </c>
      <c r="P136" s="71" t="str">
        <f t="shared" si="104"/>
        <v>42.4876718027354+1.0788567530102j</v>
      </c>
      <c r="Q136" s="71"/>
      <c r="R136" s="71">
        <f t="shared" si="79"/>
        <v>46.725663716814154</v>
      </c>
      <c r="S136" s="71" t="str">
        <f t="shared" si="80"/>
        <v>1+0.0000408688466848373j</v>
      </c>
      <c r="T136" s="71" t="str">
        <f t="shared" si="105"/>
        <v>0.999886633455978+0.00461508537726004j</v>
      </c>
      <c r="U136" s="71" t="str">
        <f t="shared" si="106"/>
        <v>1.00009226224485-0.00457516099890307j</v>
      </c>
      <c r="V136" s="71" t="str">
        <f t="shared" si="107"/>
        <v>46.7299747314408-0.213777434285028j</v>
      </c>
      <c r="W136" s="71"/>
      <c r="X136" s="71" t="str">
        <f t="shared" si="81"/>
        <v>2.05378741012256+0.0502838402247801j</v>
      </c>
      <c r="Y136" s="71">
        <f t="shared" si="108"/>
        <v>6.2537123013800446</v>
      </c>
      <c r="Z136" s="71">
        <f t="shared" si="109"/>
        <v>-178.59748076040168</v>
      </c>
      <c r="AA136" s="71"/>
      <c r="AB136" s="71" t="str">
        <f t="shared" si="82"/>
        <v>7.52934114630688-0.034444770008215j</v>
      </c>
      <c r="AC136" s="71">
        <f t="shared" si="110"/>
        <v>17.535230389221777</v>
      </c>
      <c r="AD136" s="71">
        <f t="shared" si="111"/>
        <v>179.73788859582484</v>
      </c>
      <c r="AE136" s="71"/>
      <c r="AF136" s="71" t="str">
        <f t="shared" si="112"/>
        <v>2.46472076628651-0.0518635955776984j</v>
      </c>
      <c r="AG136" s="71">
        <f t="shared" si="113"/>
        <v>7.8372770356629315</v>
      </c>
      <c r="AH136" s="71">
        <f t="shared" si="114"/>
        <v>178.79453822555638</v>
      </c>
      <c r="AI136" s="71"/>
      <c r="AJ136" s="71" t="str">
        <f t="shared" si="83"/>
        <v>99998.1780034945-426.844621472513j</v>
      </c>
      <c r="AK136" s="71" t="str">
        <f t="shared" si="84"/>
        <v>31999.9999543231-1.20899130287107j</v>
      </c>
      <c r="AL136" s="71" t="str">
        <f t="shared" si="115"/>
        <v>10000-24468515.2901809j</v>
      </c>
      <c r="AM136" s="71" t="str">
        <f t="shared" si="116"/>
        <v>963.139043581678-7593677.43048637j</v>
      </c>
      <c r="AN136" s="71" t="str">
        <f t="shared" si="117"/>
        <v>10963.1390435817-7593677.43048637j</v>
      </c>
      <c r="AO136" s="71" t="str">
        <f t="shared" si="118"/>
        <v>31999.2268476024-136.053620518567j</v>
      </c>
      <c r="AP136" s="71" t="str">
        <f t="shared" si="119"/>
        <v>0.24242506869297+0.000776995082547659j</v>
      </c>
      <c r="AQ136" s="71" t="str">
        <f t="shared" si="85"/>
        <v>1+0.0145311454879422j</v>
      </c>
      <c r="AR136" s="71" t="str">
        <f t="shared" si="86"/>
        <v>1+0.0000290042824110622j</v>
      </c>
      <c r="AS136" s="71" t="str">
        <f t="shared" si="87"/>
        <v>4.55006493091189E-08j</v>
      </c>
      <c r="AT136" s="71" t="str">
        <f t="shared" si="120"/>
        <v>-1.31971368244839E-12+4.55006493091189E-08j</v>
      </c>
      <c r="AU136" s="149" t="str">
        <f t="shared" si="121"/>
        <v>318723.829517414-21977717.5888298j</v>
      </c>
      <c r="AV136" s="71" t="str">
        <f t="shared" si="88"/>
        <v>9638.5524938503-4.07521673161271j</v>
      </c>
      <c r="AW136" s="71"/>
      <c r="AX136" s="71" t="str">
        <f t="shared" si="89"/>
        <v>0.602409530865644-0.000254701045725794j</v>
      </c>
      <c r="AY136" s="71"/>
      <c r="AZ136" s="71" t="str">
        <f t="shared" si="122"/>
        <v>3.83452685031641-219.768652990101j</v>
      </c>
      <c r="BA136" s="71" t="str">
        <f t="shared" si="123"/>
        <v>2.2539802152565-132.39170780474j</v>
      </c>
      <c r="BB136" s="71">
        <f t="shared" si="124"/>
        <v>42.43847432445898</v>
      </c>
      <c r="BC136" s="71">
        <f t="shared" si="125"/>
        <v>90.975371344461578</v>
      </c>
      <c r="BD136" s="71" t="str">
        <f t="shared" si="90"/>
        <v>12.4107840513633-996.899970834185j</v>
      </c>
      <c r="BE136" s="71">
        <f t="shared" si="126"/>
        <v>59.97370471368076</v>
      </c>
      <c r="BF136" s="71">
        <f t="shared" si="127"/>
        <v>90.71325994028642</v>
      </c>
      <c r="BG136" s="71"/>
      <c r="BH136" s="71" t="str">
        <f t="shared" si="91"/>
        <v>-1.31087814808423-326.425491028803j</v>
      </c>
      <c r="BI136" s="71">
        <f t="shared" si="128"/>
        <v>50.275751360121916</v>
      </c>
      <c r="BJ136" s="71">
        <f t="shared" si="129"/>
        <v>89.769909570017958</v>
      </c>
      <c r="BK136" s="71"/>
      <c r="BL136" s="71">
        <f t="shared" si="130"/>
        <v>-49.275751360121916</v>
      </c>
      <c r="BM136" s="71">
        <f t="shared" si="131"/>
        <v>-89.769909570017958</v>
      </c>
      <c r="BN136" s="71"/>
      <c r="BO136" s="158"/>
      <c r="BP136" s="158" t="str">
        <f t="shared" si="92"/>
        <v>0.00001+4.26852398708301E-08j</v>
      </c>
      <c r="BQ136" s="158" t="str">
        <f t="shared" si="93"/>
        <v>6.5971753910213E-10+4.54002431982776E-08j</v>
      </c>
      <c r="BR136" s="158" t="str">
        <f t="shared" si="94"/>
        <v>-0.000372353197082301-0.00113544742996413j</v>
      </c>
      <c r="BS136" s="158" t="str">
        <f t="shared" si="95"/>
        <v>0.0000412506597175391+8.80854830691077E-08j</v>
      </c>
      <c r="BT136" s="158" t="str">
        <f t="shared" si="132"/>
        <v>-1.52597985922118E-08-4.6870754471842E-08j</v>
      </c>
      <c r="BU136" s="158" t="str">
        <f t="shared" si="133"/>
        <v>-6.5971753910213E-10-4.54002431982776E-08j</v>
      </c>
      <c r="BV136" s="158" t="str">
        <f t="shared" si="134"/>
        <v>-1.59195161313139E-08-9.22709976701196E-08j</v>
      </c>
      <c r="BW136" s="158" t="str">
        <f t="shared" si="135"/>
        <v>0.999999979107037-0.000144543981121273j</v>
      </c>
      <c r="BX136" s="158" t="str">
        <f t="shared" si="136"/>
        <v>-0.00001-4.26852398708301E-08j</v>
      </c>
      <c r="BY136" s="158" t="str">
        <f t="shared" si="137"/>
        <v>18.5917248518311-105.168849826143j</v>
      </c>
      <c r="BZ136" s="71">
        <f t="shared" si="138"/>
        <v>40.571386676472471</v>
      </c>
      <c r="CA136" s="71">
        <f t="shared" si="139"/>
        <v>100.02515856875071</v>
      </c>
      <c r="CB136" s="158" t="str">
        <f t="shared" si="96"/>
        <v>136.360922063418-792.492535992325j</v>
      </c>
      <c r="CC136" s="71" t="str">
        <f t="shared" si="97"/>
        <v>40.3689756286383-260.176081831769j</v>
      </c>
      <c r="CD136" s="71">
        <f t="shared" si="140"/>
        <v>48.408663712135393</v>
      </c>
      <c r="CE136" s="71">
        <f t="shared" si="141"/>
        <v>98.819696794307092</v>
      </c>
      <c r="CF136" s="71"/>
      <c r="CG136" s="71">
        <f t="shared" si="142"/>
        <v>-47.408663712135393</v>
      </c>
      <c r="CH136" s="71">
        <f t="shared" si="143"/>
        <v>-98.819696794307092</v>
      </c>
      <c r="CI136" s="71"/>
      <c r="CJ136" s="158"/>
      <c r="CK136" s="158"/>
      <c r="CL136" s="158"/>
      <c r="CM136" s="71"/>
      <c r="CN136" s="158">
        <v>2884.0315031266</v>
      </c>
      <c r="CO136" s="158">
        <v>25.503260953920599</v>
      </c>
      <c r="CP136" s="158">
        <v>74.417498767252994</v>
      </c>
      <c r="CQ136" s="64"/>
      <c r="CR136" s="69"/>
      <c r="CS136" s="69"/>
      <c r="CT136" s="69"/>
      <c r="CU136" s="64"/>
      <c r="CV136" s="69"/>
      <c r="CW136" s="69"/>
      <c r="CX136" s="69"/>
      <c r="CY136" s="64"/>
      <c r="CZ136" s="69"/>
      <c r="DA136" s="69"/>
      <c r="DB136" s="69"/>
      <c r="DC136" s="64"/>
      <c r="DD136" s="69"/>
      <c r="DE136" s="69"/>
      <c r="DF136" s="69"/>
      <c r="DG136" s="64"/>
      <c r="DH136" s="69"/>
      <c r="DI136" s="69"/>
      <c r="DJ136" s="69"/>
      <c r="DK136" s="64"/>
      <c r="DL136" s="69"/>
      <c r="DM136" s="69"/>
      <c r="DN136" s="69"/>
      <c r="DO136" s="70"/>
    </row>
    <row r="137" spans="1:119">
      <c r="A137" s="71">
        <v>73</v>
      </c>
      <c r="B137" s="71">
        <f t="shared" si="72"/>
        <v>154.8816618912482</v>
      </c>
      <c r="C137" s="71" t="str">
        <f t="shared" si="98"/>
        <v>973.150182346647j</v>
      </c>
      <c r="D137" s="71">
        <f t="shared" si="73"/>
        <v>0.99999961618673294</v>
      </c>
      <c r="E137" s="71" t="str">
        <f t="shared" si="74"/>
        <v>-0.000973150182346647j</v>
      </c>
      <c r="F137" s="71" t="str">
        <f t="shared" si="99"/>
        <v>0.999999616186733-0.000973150182346647j</v>
      </c>
      <c r="G137" s="71">
        <f t="shared" si="100"/>
        <v>7.7910204252133107E-7</v>
      </c>
      <c r="H137" s="71">
        <f t="shared" si="101"/>
        <v>-5.5757402080128964E-2</v>
      </c>
      <c r="I137" s="71"/>
      <c r="J137" s="71">
        <f t="shared" si="75"/>
        <v>42.477876106194692</v>
      </c>
      <c r="K137" s="71" t="str">
        <f t="shared" si="76"/>
        <v>1+0.0321577477756449j</v>
      </c>
      <c r="L137" s="71">
        <f t="shared" si="77"/>
        <v>0.99986983779192473</v>
      </c>
      <c r="M137" s="71" t="str">
        <f t="shared" si="78"/>
        <v>0.00494515307705391j</v>
      </c>
      <c r="N137" s="71" t="str">
        <f t="shared" si="102"/>
        <v>0.999869837791925+0.00494515307705391j</v>
      </c>
      <c r="O137" s="71" t="str">
        <f t="shared" si="103"/>
        <v>1.00026477816099+0.0272148276721156j</v>
      </c>
      <c r="P137" s="71" t="str">
        <f t="shared" si="104"/>
        <v>42.4891233201128+1.15602807810757j</v>
      </c>
      <c r="Q137" s="71"/>
      <c r="R137" s="71">
        <f t="shared" si="79"/>
        <v>46.725663716814154</v>
      </c>
      <c r="S137" s="71" t="str">
        <f t="shared" si="80"/>
        <v>1+0.0000437917582055991j</v>
      </c>
      <c r="T137" s="71" t="str">
        <f t="shared" si="105"/>
        <v>0.999869837791925+0.00494515307705391j</v>
      </c>
      <c r="U137" s="71" t="str">
        <f t="shared" si="106"/>
        <v>1.0001059322683-0.00490252329338788j</v>
      </c>
      <c r="V137" s="71" t="str">
        <f t="shared" si="107"/>
        <v>46.7306134723595-0.22907365477069j</v>
      </c>
      <c r="W137" s="71"/>
      <c r="X137" s="71" t="str">
        <f t="shared" si="81"/>
        <v>2.05386448822878+0.0538806261290962j</v>
      </c>
      <c r="Y137" s="71">
        <f t="shared" si="108"/>
        <v>6.2544235534444894</v>
      </c>
      <c r="Z137" s="71">
        <f t="shared" si="109"/>
        <v>-178.49725988007</v>
      </c>
      <c r="AA137" s="71"/>
      <c r="AB137" s="71" t="str">
        <f t="shared" si="82"/>
        <v>7.52944406308158-0.0369093650127612j</v>
      </c>
      <c r="AC137" s="71">
        <f t="shared" si="110"/>
        <v>17.535362582708785</v>
      </c>
      <c r="AD137" s="71">
        <f t="shared" si="111"/>
        <v>179.7191381085558</v>
      </c>
      <c r="AE137" s="71"/>
      <c r="AF137" s="71" t="str">
        <f t="shared" si="112"/>
        <v>2.46456578961231-0.0555694967957954j</v>
      </c>
      <c r="AG137" s="71">
        <f t="shared" si="113"/>
        <v>7.8370156395399881</v>
      </c>
      <c r="AH137" s="71">
        <f t="shared" si="114"/>
        <v>178.70834924911091</v>
      </c>
      <c r="AI137" s="71"/>
      <c r="AJ137" s="71" t="str">
        <f t="shared" si="83"/>
        <v>99997.9080737607-457.371017638438j</v>
      </c>
      <c r="AK137" s="71" t="str">
        <f t="shared" si="84"/>
        <v>31999.9999475559-1.29545752061676j</v>
      </c>
      <c r="AL137" s="71" t="str">
        <f t="shared" si="115"/>
        <v>10000-22835347.1286783j</v>
      </c>
      <c r="AM137" s="71" t="str">
        <f t="shared" si="116"/>
        <v>963.139032245937-7086832.1584005j</v>
      </c>
      <c r="AN137" s="71" t="str">
        <f t="shared" si="117"/>
        <v>10963.1390322459-7086832.1584005j</v>
      </c>
      <c r="AO137" s="71" t="str">
        <f t="shared" si="118"/>
        <v>31999.1123065359-145.783382316341j</v>
      </c>
      <c r="AP137" s="71" t="str">
        <f t="shared" si="119"/>
        <v>0.242425191107516+0.000832565091536753j</v>
      </c>
      <c r="AQ137" s="71" t="str">
        <f t="shared" si="85"/>
        <v>1+0.0155704029175464j</v>
      </c>
      <c r="AR137" s="71" t="str">
        <f t="shared" si="86"/>
        <v>1+0.0000310786485380167j</v>
      </c>
      <c r="AS137" s="71" t="str">
        <f t="shared" si="87"/>
        <v>4.8754824135567E-08j</v>
      </c>
      <c r="AT137" s="71" t="str">
        <f t="shared" si="120"/>
        <v>-1.5152340438421E-12+4.8754824135567E-08j</v>
      </c>
      <c r="AU137" s="149" t="str">
        <f t="shared" si="121"/>
        <v>318723.82947769-20510800.739648j</v>
      </c>
      <c r="AV137" s="71" t="str">
        <f t="shared" si="88"/>
        <v>9638.55223857912-4.36667328530164j</v>
      </c>
      <c r="AW137" s="71"/>
      <c r="AX137" s="71" t="str">
        <f t="shared" si="89"/>
        <v>0.602409514911195-0.000272917080331352j</v>
      </c>
      <c r="AY137" s="71"/>
      <c r="AZ137" s="71" t="str">
        <f t="shared" si="122"/>
        <v>3.8345285803976-205.098874948936j</v>
      </c>
      <c r="BA137" s="71" t="str">
        <f t="shared" si="123"/>
        <v>2.25398151590012-123.554560275165j</v>
      </c>
      <c r="BB137" s="71">
        <f t="shared" si="124"/>
        <v>41.838620679172422</v>
      </c>
      <c r="BC137" s="71">
        <f t="shared" si="125"/>
        <v>91.045119696162345</v>
      </c>
      <c r="BD137" s="71" t="str">
        <f t="shared" si="90"/>
        <v>12.4109073790025-930.380343356999j</v>
      </c>
      <c r="BE137" s="71">
        <f t="shared" si="126"/>
        <v>59.3739832618812</v>
      </c>
      <c r="BF137" s="71">
        <f t="shared" si="127"/>
        <v>90.764257804718142</v>
      </c>
      <c r="BG137" s="71"/>
      <c r="BH137" s="71" t="str">
        <f t="shared" si="91"/>
        <v>-1.31077900681078-304.633595023389j</v>
      </c>
      <c r="BI137" s="71">
        <f t="shared" si="128"/>
        <v>49.675636318712392</v>
      </c>
      <c r="BJ137" s="71">
        <f t="shared" si="129"/>
        <v>89.753468945273241</v>
      </c>
      <c r="BK137" s="71"/>
      <c r="BL137" s="71">
        <f t="shared" si="130"/>
        <v>-48.675636318712392</v>
      </c>
      <c r="BM137" s="71">
        <f t="shared" si="131"/>
        <v>-89.753468945273241</v>
      </c>
      <c r="BN137" s="71"/>
      <c r="BO137" s="158"/>
      <c r="BP137" s="158" t="str">
        <f t="shared" si="92"/>
        <v>0.00001+4.57380585702924E-08j</v>
      </c>
      <c r="BQ137" s="158" t="str">
        <f t="shared" si="93"/>
        <v>7.57433391703285E-10+4.86457155742404E-08j</v>
      </c>
      <c r="BR137" s="158" t="str">
        <f t="shared" si="94"/>
        <v>-0.000374606199828142-0.001216621501766j</v>
      </c>
      <c r="BS137" s="158" t="str">
        <f t="shared" si="95"/>
        <v>0.0000412507574333917+9.43837741445328E-08j</v>
      </c>
      <c r="BT137" s="158" t="str">
        <f t="shared" si="132"/>
        <v>-1.53379601531133E-08-5.02219152045557E-08j</v>
      </c>
      <c r="BU137" s="158" t="str">
        <f t="shared" si="133"/>
        <v>-7.57433391703285E-10-4.86457155742404E-08j</v>
      </c>
      <c r="BV137" s="158" t="str">
        <f t="shared" si="134"/>
        <v>-1.60953935448166E-08-9.88676307787961E-08j</v>
      </c>
      <c r="BW137" s="158" t="str">
        <f t="shared" si="135"/>
        <v>0.999999976011669-0.000154881665747928j</v>
      </c>
      <c r="BX137" s="158" t="str">
        <f t="shared" si="136"/>
        <v>-0.00001-4.57380585702924E-08j</v>
      </c>
      <c r="BY137" s="158" t="str">
        <f t="shared" si="137"/>
        <v>16.4764870736058-98.4630786004981j</v>
      </c>
      <c r="BZ137" s="71">
        <f t="shared" si="138"/>
        <v>39.985406001140625</v>
      </c>
      <c r="CA137" s="71">
        <f t="shared" si="139"/>
        <v>99.499670899719121</v>
      </c>
      <c r="CB137" s="158" t="str">
        <f t="shared" si="96"/>
        <v>120.424578068456-741.980379276783j</v>
      </c>
      <c r="CC137" s="71" t="str">
        <f t="shared" si="97"/>
        <v>35.1358426438038-243.584325154338j</v>
      </c>
      <c r="CD137" s="71">
        <f t="shared" si="140"/>
        <v>47.822421640680595</v>
      </c>
      <c r="CE137" s="71">
        <f t="shared" si="141"/>
        <v>98.208020148830045</v>
      </c>
      <c r="CF137" s="71"/>
      <c r="CG137" s="71">
        <f t="shared" si="142"/>
        <v>-46.822421640680595</v>
      </c>
      <c r="CH137" s="71">
        <f t="shared" si="143"/>
        <v>-98.208020148830045</v>
      </c>
      <c r="CI137" s="71"/>
      <c r="CJ137" s="158"/>
      <c r="CK137" s="158"/>
      <c r="CL137" s="158"/>
      <c r="CM137" s="71"/>
      <c r="CN137" s="158">
        <v>3019.9517204020099</v>
      </c>
      <c r="CO137" s="158">
        <v>25.001470659632101</v>
      </c>
      <c r="CP137" s="158">
        <v>74.003779454352099</v>
      </c>
      <c r="CQ137" s="64"/>
      <c r="CR137" s="69"/>
      <c r="CS137" s="69"/>
      <c r="CT137" s="69"/>
      <c r="CU137" s="64"/>
      <c r="CV137" s="69"/>
      <c r="CW137" s="69"/>
      <c r="CX137" s="69"/>
      <c r="CY137" s="64"/>
      <c r="CZ137" s="69"/>
      <c r="DA137" s="69"/>
      <c r="DB137" s="69"/>
      <c r="DC137" s="64"/>
      <c r="DD137" s="69"/>
      <c r="DE137" s="69"/>
      <c r="DF137" s="69"/>
      <c r="DG137" s="64"/>
      <c r="DH137" s="69"/>
      <c r="DI137" s="69"/>
      <c r="DJ137" s="69"/>
      <c r="DK137" s="64"/>
      <c r="DL137" s="69"/>
      <c r="DM137" s="69"/>
      <c r="DN137" s="69"/>
      <c r="DO137" s="70"/>
    </row>
    <row r="138" spans="1:119">
      <c r="A138" s="71">
        <v>74</v>
      </c>
      <c r="B138" s="71">
        <f t="shared" si="72"/>
        <v>165.95869074375608</v>
      </c>
      <c r="C138" s="71" t="str">
        <f t="shared" si="98"/>
        <v>1042.74920727993j</v>
      </c>
      <c r="D138" s="71">
        <f t="shared" si="73"/>
        <v>0.99999955932340745</v>
      </c>
      <c r="E138" s="71" t="str">
        <f t="shared" si="74"/>
        <v>-0.00104274920727993j</v>
      </c>
      <c r="F138" s="71" t="str">
        <f t="shared" si="99"/>
        <v>0.999999559323407-0.00104274920727993j</v>
      </c>
      <c r="G138" s="71">
        <f t="shared" si="100"/>
        <v>8.9452892208421197E-7</v>
      </c>
      <c r="H138" s="71">
        <f t="shared" si="101"/>
        <v>-5.9745133341886962E-2</v>
      </c>
      <c r="I138" s="71"/>
      <c r="J138" s="71">
        <f t="shared" si="75"/>
        <v>42.477876106194692</v>
      </c>
      <c r="K138" s="71" t="str">
        <f t="shared" si="76"/>
        <v>1+0.0344576475545653j</v>
      </c>
      <c r="L138" s="71">
        <f t="shared" si="77"/>
        <v>0.99985055378941634</v>
      </c>
      <c r="M138" s="71" t="str">
        <f t="shared" si="78"/>
        <v>0.00529882698941842j</v>
      </c>
      <c r="N138" s="71" t="str">
        <f t="shared" si="102"/>
        <v>0.999850553789416+0.00529882698941842j</v>
      </c>
      <c r="O138" s="71" t="str">
        <f t="shared" si="103"/>
        <v>1.00030401374645+0.0291615677346947j</v>
      </c>
      <c r="P138" s="71" t="str">
        <f t="shared" si="104"/>
        <v>42.490789964451+1.23872146129677j</v>
      </c>
      <c r="Q138" s="71"/>
      <c r="R138" s="71">
        <f t="shared" si="79"/>
        <v>46.725663716814154</v>
      </c>
      <c r="S138" s="71" t="str">
        <f t="shared" si="80"/>
        <v>1+0.0000469237143275968j</v>
      </c>
      <c r="T138" s="71" t="str">
        <f t="shared" si="105"/>
        <v>0.999850553789416+0.00529882698941842j</v>
      </c>
      <c r="U138" s="71" t="str">
        <f t="shared" si="106"/>
        <v>1.00012162788552-0.00525333285090076j</v>
      </c>
      <c r="V138" s="71" t="str">
        <f t="shared" si="107"/>
        <v>46.7313468604915-0.245465464183682j</v>
      </c>
      <c r="W138" s="71"/>
      <c r="X138" s="71" t="str">
        <f t="shared" si="81"/>
        <v>2.05395298974846+0.0577347715390954j</v>
      </c>
      <c r="Y138" s="71">
        <f t="shared" si="108"/>
        <v>6.2552400868515834</v>
      </c>
      <c r="Z138" s="71">
        <f t="shared" si="109"/>
        <v>-178.38989113196951</v>
      </c>
      <c r="AA138" s="71"/>
      <c r="AB138" s="71" t="str">
        <f t="shared" si="82"/>
        <v>7.52956222983579-0.0395504861728936j</v>
      </c>
      <c r="AC138" s="71">
        <f t="shared" si="110"/>
        <v>17.535514363079518</v>
      </c>
      <c r="AD138" s="71">
        <f t="shared" si="111"/>
        <v>179.69904557189017</v>
      </c>
      <c r="AE138" s="71"/>
      <c r="AF138" s="71" t="str">
        <f t="shared" si="112"/>
        <v>2.46438787557633-0.0595396712927092j</v>
      </c>
      <c r="AG138" s="71">
        <f t="shared" si="113"/>
        <v>7.8367155360176524</v>
      </c>
      <c r="AH138" s="71">
        <f t="shared" si="114"/>
        <v>178.61600180804803</v>
      </c>
      <c r="AI138" s="71"/>
      <c r="AJ138" s="71" t="str">
        <f t="shared" si="83"/>
        <v>99997.5981547564-490.080356167115j</v>
      </c>
      <c r="AK138" s="71" t="str">
        <f t="shared" si="84"/>
        <v>31999.9999397862-1.38810774211906j</v>
      </c>
      <c r="AL138" s="71" t="str">
        <f t="shared" si="115"/>
        <v>10000-21311185.9180312j</v>
      </c>
      <c r="AM138" s="71" t="str">
        <f t="shared" si="116"/>
        <v>963.139019230762-6613816.63107217j</v>
      </c>
      <c r="AN138" s="71" t="str">
        <f t="shared" si="117"/>
        <v>10963.1390192308-6613816.63107217j</v>
      </c>
      <c r="AO138" s="71" t="str">
        <f t="shared" si="118"/>
        <v>31998.9807971521-156.208849057259j</v>
      </c>
      <c r="AP138" s="71" t="str">
        <f t="shared" si="119"/>
        <v>0.242425331658169+0.000892109396841185j</v>
      </c>
      <c r="AQ138" s="71" t="str">
        <f t="shared" si="85"/>
        <v>1+0.0166839873164789j</v>
      </c>
      <c r="AR138" s="71" t="str">
        <f t="shared" si="86"/>
        <v>1+0.0000333013718891794j</v>
      </c>
      <c r="AS138" s="71" t="str">
        <f t="shared" si="87"/>
        <v>5.22417352847245E-08j</v>
      </c>
      <c r="AT138" s="71" t="str">
        <f t="shared" si="120"/>
        <v>-1.73972145485268E-12+5.22417352847245E-08j</v>
      </c>
      <c r="AU138" s="149" t="str">
        <f t="shared" si="121"/>
        <v>318723.82943208-19141794.3726514j</v>
      </c>
      <c r="AV138" s="71" t="str">
        <f t="shared" si="88"/>
        <v>9638.55194548861-4.67897458258708j</v>
      </c>
      <c r="AW138" s="71"/>
      <c r="AX138" s="71" t="str">
        <f t="shared" si="89"/>
        <v>0.602409496593038-0.000292435911411692j</v>
      </c>
      <c r="AY138" s="71"/>
      <c r="AZ138" s="71" t="str">
        <f t="shared" si="122"/>
        <v>3.83453056679551-191.408158135631j</v>
      </c>
      <c r="BA138" s="71" t="str">
        <f t="shared" si="123"/>
        <v>2.25398300923787-115.307213540727j</v>
      </c>
      <c r="BB138" s="71">
        <f t="shared" si="124"/>
        <v>41.238788711589123</v>
      </c>
      <c r="BC138" s="71">
        <f t="shared" si="125"/>
        <v>91.119854207702417</v>
      </c>
      <c r="BD138" s="71" t="str">
        <f t="shared" si="90"/>
        <v>12.4110489782717-868.301986027709j</v>
      </c>
      <c r="BE138" s="71">
        <f t="shared" si="126"/>
        <v>58.774303074668637</v>
      </c>
      <c r="BF138" s="71">
        <f t="shared" si="127"/>
        <v>90.818899779592584</v>
      </c>
      <c r="BG138" s="71"/>
      <c r="BH138" s="71" t="str">
        <f t="shared" si="91"/>
        <v>-1.31066519217224-284.295900423728j</v>
      </c>
      <c r="BI138" s="71">
        <f t="shared" si="128"/>
        <v>49.07550424760678</v>
      </c>
      <c r="BJ138" s="71">
        <f t="shared" si="129"/>
        <v>89.735856015750429</v>
      </c>
      <c r="BK138" s="71"/>
      <c r="BL138" s="71">
        <f t="shared" si="130"/>
        <v>-48.07550424760678</v>
      </c>
      <c r="BM138" s="71">
        <f t="shared" si="131"/>
        <v>-89.735856015750429</v>
      </c>
      <c r="BN138" s="71"/>
      <c r="BO138" s="158"/>
      <c r="BP138" s="158" t="str">
        <f t="shared" si="92"/>
        <v>0.00001+4.90092127421567E-08j</v>
      </c>
      <c r="BQ138" s="158" t="str">
        <f t="shared" si="93"/>
        <v>8.69618664346674E-10+5.21229516572304E-08j</v>
      </c>
      <c r="BR138" s="158" t="str">
        <f t="shared" si="94"/>
        <v>-0.000377192845390059-0.00130359364227595j</v>
      </c>
      <c r="BS138" s="158" t="str">
        <f t="shared" si="95"/>
        <v>0.0000412508696186644+1.01132164399387E-07j</v>
      </c>
      <c r="BT138" s="158" t="str">
        <f t="shared" si="132"/>
        <v>-1.54276976397377E-08-5.38125177020953E-08j</v>
      </c>
      <c r="BU138" s="158" t="str">
        <f t="shared" si="133"/>
        <v>-8.69618664346674E-10-5.21229516572304E-08j</v>
      </c>
      <c r="BV138" s="158" t="str">
        <f t="shared" si="134"/>
        <v>-1.62973163040844E-08-1.05935469359326E-07j</v>
      </c>
      <c r="BW138" s="158" t="str">
        <f t="shared" si="135"/>
        <v>0.999999972457711-0.000165958694286454j</v>
      </c>
      <c r="BX138" s="158" t="str">
        <f t="shared" si="136"/>
        <v>-0.00001-4.90092127421567E-08j</v>
      </c>
      <c r="BY138" s="158" t="str">
        <f t="shared" si="137"/>
        <v>14.6231176158871-92.1475153126771j</v>
      </c>
      <c r="BZ138" s="71">
        <f t="shared" si="138"/>
        <v>39.397687827926084</v>
      </c>
      <c r="CA138" s="71">
        <f t="shared" si="139"/>
        <v>99.017216572778977</v>
      </c>
      <c r="CB138" s="158" t="str">
        <f t="shared" si="96"/>
        <v>106.461195052789-694.408802282621j</v>
      </c>
      <c r="CC138" s="71" t="str">
        <f t="shared" si="97"/>
        <v>30.550600983562-227.957875117171j</v>
      </c>
      <c r="CD138" s="71">
        <f t="shared" si="140"/>
        <v>47.234403363943763</v>
      </c>
      <c r="CE138" s="71">
        <f t="shared" si="141"/>
        <v>97.633218380826932</v>
      </c>
      <c r="CF138" s="71"/>
      <c r="CG138" s="71">
        <f t="shared" si="142"/>
        <v>-46.234403363943763</v>
      </c>
      <c r="CH138" s="71">
        <f t="shared" si="143"/>
        <v>-97.633218380826932</v>
      </c>
      <c r="CI138" s="71"/>
      <c r="CJ138" s="158"/>
      <c r="CK138" s="158"/>
      <c r="CL138" s="158"/>
      <c r="CM138" s="71"/>
      <c r="CN138" s="158">
        <v>3162.2776601683699</v>
      </c>
      <c r="CO138" s="158">
        <v>24.4943769840194</v>
      </c>
      <c r="CP138" s="158">
        <v>73.608388280503107</v>
      </c>
      <c r="CQ138" s="64"/>
      <c r="CR138" s="69"/>
      <c r="CS138" s="69"/>
      <c r="CT138" s="69"/>
      <c r="CU138" s="64"/>
      <c r="CV138" s="69"/>
      <c r="CW138" s="69"/>
      <c r="CX138" s="69"/>
      <c r="CY138" s="64"/>
      <c r="CZ138" s="69"/>
      <c r="DA138" s="69"/>
      <c r="DB138" s="69"/>
      <c r="DC138" s="64"/>
      <c r="DD138" s="69"/>
      <c r="DE138" s="69"/>
      <c r="DF138" s="69"/>
      <c r="DG138" s="64"/>
      <c r="DH138" s="69"/>
      <c r="DI138" s="69"/>
      <c r="DJ138" s="69"/>
      <c r="DK138" s="64"/>
      <c r="DL138" s="69"/>
      <c r="DM138" s="69"/>
      <c r="DN138" s="69"/>
      <c r="DO138" s="70"/>
    </row>
    <row r="139" spans="1:119">
      <c r="A139" s="71">
        <v>75</v>
      </c>
      <c r="B139" s="71">
        <f t="shared" si="72"/>
        <v>177.82794100389242</v>
      </c>
      <c r="C139" s="71" t="str">
        <f t="shared" si="98"/>
        <v>1117.32590612166j</v>
      </c>
      <c r="D139" s="71">
        <f t="shared" si="73"/>
        <v>0.99999949403557442</v>
      </c>
      <c r="E139" s="71" t="str">
        <f t="shared" si="74"/>
        <v>-0.00111732590612166j</v>
      </c>
      <c r="F139" s="71" t="str">
        <f t="shared" si="99"/>
        <v>0.999999494035574-0.00111732590612166j</v>
      </c>
      <c r="G139" s="71">
        <f t="shared" si="100"/>
        <v>1.0270567513097343E-6</v>
      </c>
      <c r="H139" s="71">
        <f t="shared" si="101"/>
        <v>-6.4018064511842998E-2</v>
      </c>
      <c r="I139" s="71"/>
      <c r="J139" s="71">
        <f t="shared" si="75"/>
        <v>42.477876106194692</v>
      </c>
      <c r="K139" s="71" t="str">
        <f t="shared" si="76"/>
        <v>1+0.0369220345677902j</v>
      </c>
      <c r="L139" s="71">
        <f t="shared" si="77"/>
        <v>0.99982841279209933</v>
      </c>
      <c r="M139" s="71" t="str">
        <f t="shared" si="78"/>
        <v>0.00567779541427592j</v>
      </c>
      <c r="N139" s="71" t="str">
        <f t="shared" si="102"/>
        <v>0.999828412792099+0.00567779541427592j</v>
      </c>
      <c r="O139" s="71" t="str">
        <f t="shared" si="103"/>
        <v>1.00034906469039+0.0312476189273012j</v>
      </c>
      <c r="P139" s="71" t="str">
        <f t="shared" si="104"/>
        <v>42.4927036328661+1.32733248540748j</v>
      </c>
      <c r="Q139" s="71"/>
      <c r="R139" s="71">
        <f t="shared" si="79"/>
        <v>46.725663716814154</v>
      </c>
      <c r="S139" s="71" t="str">
        <f t="shared" si="80"/>
        <v>1+0.0000502796657754747j</v>
      </c>
      <c r="T139" s="71" t="str">
        <f t="shared" si="105"/>
        <v>0.999828412792099+0.00567779541427592j</v>
      </c>
      <c r="U139" s="71" t="str">
        <f t="shared" si="106"/>
        <v>1.00013964930065-0.00562927456016358j</v>
      </c>
      <c r="V139" s="71" t="str">
        <f t="shared" si="107"/>
        <v>46.7321889230746-0.26303159006782j</v>
      </c>
      <c r="W139" s="71"/>
      <c r="X139" s="71" t="str">
        <f t="shared" si="81"/>
        <v>2.05405460837912+0.0618647102324435j</v>
      </c>
      <c r="Y139" s="71">
        <f t="shared" si="108"/>
        <v>6.2561774697822532</v>
      </c>
      <c r="Z139" s="71">
        <f t="shared" si="109"/>
        <v>-178.2748678716344</v>
      </c>
      <c r="AA139" s="71"/>
      <c r="AB139" s="71" t="str">
        <f t="shared" si="82"/>
        <v>7.5296979067004-0.0423808184202521j</v>
      </c>
      <c r="AC139" s="71">
        <f t="shared" si="110"/>
        <v>17.535688632818918</v>
      </c>
      <c r="AD139" s="71">
        <f t="shared" si="111"/>
        <v>179.67751476669787</v>
      </c>
      <c r="AE139" s="71"/>
      <c r="AF139" s="71" t="str">
        <f t="shared" si="112"/>
        <v>2.4641836332369-0.0637928425757204j</v>
      </c>
      <c r="AG139" s="71">
        <f t="shared" si="113"/>
        <v>7.8363709966195234</v>
      </c>
      <c r="AH139" s="71">
        <f t="shared" si="114"/>
        <v>178.51705676736836</v>
      </c>
      <c r="AI139" s="71"/>
      <c r="AJ139" s="71" t="str">
        <f t="shared" si="83"/>
        <v>99997.2423224982-525.128694121967j</v>
      </c>
      <c r="AK139" s="71" t="str">
        <f t="shared" si="84"/>
        <v>31999.9999308653-1.48738424301572j</v>
      </c>
      <c r="AL139" s="71" t="str">
        <f t="shared" si="115"/>
        <v>10000-19888755.9130868j</v>
      </c>
      <c r="AM139" s="71" t="str">
        <f t="shared" si="116"/>
        <v>963.139004287345-6172372.85872561j</v>
      </c>
      <c r="AN139" s="71" t="str">
        <f t="shared" si="117"/>
        <v>10963.1390042873-6172372.85872561j</v>
      </c>
      <c r="AO139" s="71" t="str">
        <f t="shared" si="118"/>
        <v>31998.8298059642-167.379740037948j</v>
      </c>
      <c r="AP139" s="71" t="str">
        <f t="shared" si="119"/>
        <v>0.242425493031844+0.00095591222997612j</v>
      </c>
      <c r="AQ139" s="71" t="str">
        <f t="shared" si="85"/>
        <v>1+0.0178772144979466j</v>
      </c>
      <c r="AR139" s="71" t="str">
        <f t="shared" si="86"/>
        <v>1+0.0000356830628701528j</v>
      </c>
      <c r="AS139" s="71" t="str">
        <f t="shared" si="87"/>
        <v>5.59780278966952E-08j</v>
      </c>
      <c r="AT139" s="71" t="str">
        <f t="shared" si="120"/>
        <v>-1.99746748878494E-12+5.59780278966952E-08j</v>
      </c>
      <c r="AU139" s="149" t="str">
        <f t="shared" si="121"/>
        <v>318723.829379714-17864163.3907851j</v>
      </c>
      <c r="AV139" s="71" t="str">
        <f t="shared" si="88"/>
        <v>9638.5516089757-5.01361141891682j</v>
      </c>
      <c r="AW139" s="71"/>
      <c r="AX139" s="71" t="str">
        <f t="shared" si="89"/>
        <v>0.602409475560981-0.000313350713682301j</v>
      </c>
      <c r="AY139" s="71"/>
      <c r="AZ139" s="71" t="str">
        <f t="shared" si="122"/>
        <v>3.83453284748407-178.631148461954j</v>
      </c>
      <c r="BA139" s="71" t="str">
        <f t="shared" si="123"/>
        <v>2.25398472381779-107.610298017426j</v>
      </c>
      <c r="BB139" s="71">
        <f t="shared" si="124"/>
        <v>40.638981631660343</v>
      </c>
      <c r="BC139" s="71">
        <f t="shared" si="125"/>
        <v>91.199930980792644</v>
      </c>
      <c r="BD139" s="71" t="str">
        <f t="shared" si="90"/>
        <v>12.4112115562397-810.368561438521j</v>
      </c>
      <c r="BE139" s="71">
        <f t="shared" si="126"/>
        <v>58.174670264479275</v>
      </c>
      <c r="BF139" s="71">
        <f t="shared" si="127"/>
        <v>90.877445747490526</v>
      </c>
      <c r="BG139" s="71"/>
      <c r="BH139" s="71" t="str">
        <f t="shared" si="91"/>
        <v>-1.31053453495424-265.315323234941j</v>
      </c>
      <c r="BI139" s="71">
        <f t="shared" si="128"/>
        <v>48.475352628279879</v>
      </c>
      <c r="BJ139" s="71">
        <f t="shared" si="129"/>
        <v>89.716987748161003</v>
      </c>
      <c r="BK139" s="71"/>
      <c r="BL139" s="71">
        <f t="shared" si="130"/>
        <v>-47.475352628279879</v>
      </c>
      <c r="BM139" s="71">
        <f t="shared" si="131"/>
        <v>-89.716987748161003</v>
      </c>
      <c r="BN139" s="71"/>
      <c r="BO139" s="158"/>
      <c r="BP139" s="158" t="str">
        <f t="shared" si="92"/>
        <v>0.00001+5.2514317587718E-08j</v>
      </c>
      <c r="BQ139" s="158" t="str">
        <f t="shared" si="93"/>
        <v>9.9841465626188E-10+5.58484464331151E-08j</v>
      </c>
      <c r="BR139" s="158" t="str">
        <f t="shared" si="94"/>
        <v>-0.000380162517170975-0.0013967768120383j</v>
      </c>
      <c r="BS139" s="158" t="str">
        <f t="shared" si="95"/>
        <v>0.0000412509984146563+1.08362764020833E-07j</v>
      </c>
      <c r="BT139" s="158" t="str">
        <f t="shared" si="132"/>
        <v>-1.5530724797059E-08-5.76596335201584E-08j</v>
      </c>
      <c r="BU139" s="158" t="str">
        <f t="shared" si="133"/>
        <v>-9.9841465626188E-10-5.58484464331151E-08j</v>
      </c>
      <c r="BV139" s="158" t="str">
        <f t="shared" si="134"/>
        <v>-1.65291394533209E-08-1.13508079953273E-07j</v>
      </c>
      <c r="BW139" s="158" t="str">
        <f t="shared" si="135"/>
        <v>0.999999968377221-0.000177827944074336j</v>
      </c>
      <c r="BX139" s="158" t="str">
        <f t="shared" si="136"/>
        <v>-0.00001-5.2514317587718E-08j</v>
      </c>
      <c r="BY139" s="158" t="str">
        <f t="shared" si="137"/>
        <v>13.0004284387036-86.2064016209001j</v>
      </c>
      <c r="BZ139" s="71">
        <f t="shared" si="138"/>
        <v>38.808452957644327</v>
      </c>
      <c r="CA139" s="71">
        <f t="shared" si="139"/>
        <v>98.575915260090966</v>
      </c>
      <c r="CB139" s="158" t="str">
        <f t="shared" si="96"/>
        <v>94.2358009473562-649.659130626112j</v>
      </c>
      <c r="CC139" s="71" t="str">
        <f t="shared" si="97"/>
        <v>26.5360915760995-213.257738239276j</v>
      </c>
      <c r="CD139" s="71">
        <f t="shared" si="140"/>
        <v>46.644823954263842</v>
      </c>
      <c r="CE139" s="71">
        <f t="shared" si="141"/>
        <v>97.092972027459325</v>
      </c>
      <c r="CF139" s="71"/>
      <c r="CG139" s="71">
        <f t="shared" si="142"/>
        <v>-45.644823954263842</v>
      </c>
      <c r="CH139" s="71">
        <f t="shared" si="143"/>
        <v>-97.092972027459325</v>
      </c>
      <c r="CI139" s="71"/>
      <c r="CJ139" s="158"/>
      <c r="CK139" s="158"/>
      <c r="CL139" s="158"/>
      <c r="CM139" s="71"/>
      <c r="CN139" s="158">
        <v>3311.3112148259102</v>
      </c>
      <c r="CO139" s="158">
        <v>23.982015217853</v>
      </c>
      <c r="CP139" s="158">
        <v>73.234421568535893</v>
      </c>
      <c r="CQ139" s="64"/>
      <c r="CR139" s="69"/>
      <c r="CS139" s="69"/>
      <c r="CT139" s="69"/>
      <c r="CU139" s="64"/>
      <c r="CV139" s="69"/>
      <c r="CW139" s="69"/>
      <c r="CX139" s="69"/>
      <c r="CY139" s="64"/>
      <c r="CZ139" s="69"/>
      <c r="DA139" s="69"/>
      <c r="DB139" s="69"/>
      <c r="DC139" s="64"/>
      <c r="DD139" s="69"/>
      <c r="DE139" s="69"/>
      <c r="DF139" s="69"/>
      <c r="DG139" s="64"/>
      <c r="DH139" s="69"/>
      <c r="DI139" s="69"/>
      <c r="DJ139" s="69"/>
      <c r="DK139" s="64"/>
      <c r="DL139" s="69"/>
      <c r="DM139" s="69"/>
      <c r="DN139" s="69"/>
      <c r="DO139" s="70"/>
    </row>
    <row r="140" spans="1:119">
      <c r="A140" s="71">
        <v>76</v>
      </c>
      <c r="B140" s="71">
        <f t="shared" si="72"/>
        <v>190.54607179632481</v>
      </c>
      <c r="C140" s="71" t="str">
        <f t="shared" si="98"/>
        <v>1197.23627865145j</v>
      </c>
      <c r="D140" s="71">
        <f t="shared" si="73"/>
        <v>0.99999941907511236</v>
      </c>
      <c r="E140" s="71" t="str">
        <f t="shared" si="74"/>
        <v>-0.00119723627865145j</v>
      </c>
      <c r="F140" s="71" t="str">
        <f t="shared" si="99"/>
        <v>0.999999419075112-0.00119723627865145j</v>
      </c>
      <c r="G140" s="71">
        <f t="shared" si="100"/>
        <v>1.1792190969811345E-6</v>
      </c>
      <c r="H140" s="71">
        <f t="shared" si="101"/>
        <v>-6.8596592921264452E-2</v>
      </c>
      <c r="I140" s="71"/>
      <c r="J140" s="71">
        <f t="shared" si="75"/>
        <v>42.477876106194692</v>
      </c>
      <c r="K140" s="71" t="str">
        <f t="shared" si="76"/>
        <v>1+0.0395626728280372j</v>
      </c>
      <c r="L140" s="71">
        <f t="shared" si="77"/>
        <v>0.99980299152584629</v>
      </c>
      <c r="M140" s="71" t="str">
        <f t="shared" si="78"/>
        <v>0.00608386739758616j</v>
      </c>
      <c r="N140" s="71" t="str">
        <f t="shared" si="102"/>
        <v>0.999802991525846+0.00608386739758616j</v>
      </c>
      <c r="O140" s="71" t="str">
        <f t="shared" si="103"/>
        <v>1.00040079334376+0.03348296348444j</v>
      </c>
      <c r="P140" s="71" t="str">
        <f t="shared" si="104"/>
        <v>42.4949009561951+1.42228517456028j</v>
      </c>
      <c r="Q140" s="71"/>
      <c r="R140" s="71">
        <f t="shared" si="79"/>
        <v>46.725663716814154</v>
      </c>
      <c r="S140" s="71" t="str">
        <f t="shared" si="80"/>
        <v>1+0.0000538756325393152j</v>
      </c>
      <c r="T140" s="71" t="str">
        <f t="shared" si="105"/>
        <v>0.999802991525846+0.00608386739758616j</v>
      </c>
      <c r="U140" s="71" t="str">
        <f t="shared" si="106"/>
        <v>1.00016034122767-0.00603215564559392j</v>
      </c>
      <c r="V140" s="71" t="str">
        <f t="shared" si="107"/>
        <v>46.7331557670982-0.281856476183504j</v>
      </c>
      <c r="W140" s="71"/>
      <c r="X140" s="71" t="str">
        <f t="shared" si="81"/>
        <v>2.05417128915239+0.066290200714574j</v>
      </c>
      <c r="Y140" s="71">
        <f t="shared" si="108"/>
        <v>6.2572535674891752</v>
      </c>
      <c r="Z140" s="71">
        <f t="shared" si="109"/>
        <v>-178.15164826825526</v>
      </c>
      <c r="AA140" s="71"/>
      <c r="AB140" s="71" t="str">
        <f t="shared" si="82"/>
        <v>7.52985368890509-0.0454139677086894j</v>
      </c>
      <c r="AC140" s="71">
        <f t="shared" si="110"/>
        <v>17.535888724622488</v>
      </c>
      <c r="AD140" s="71">
        <f t="shared" si="111"/>
        <v>179.65444253779174</v>
      </c>
      <c r="AE140" s="71"/>
      <c r="AF140" s="71" t="str">
        <f t="shared" si="112"/>
        <v>2.46394917159588-0.0683490325463121j</v>
      </c>
      <c r="AG140" s="71">
        <f t="shared" si="113"/>
        <v>7.8359754461353042</v>
      </c>
      <c r="AH140" s="71">
        <f t="shared" si="114"/>
        <v>178.41104388763895</v>
      </c>
      <c r="AI140" s="71"/>
      <c r="AJ140" s="71" t="str">
        <f t="shared" si="83"/>
        <v>99996.8337755254-562.683234587786j</v>
      </c>
      <c r="AK140" s="71" t="str">
        <f t="shared" si="84"/>
        <v>31999.9999206227-1.59376093018742j</v>
      </c>
      <c r="AL140" s="71" t="str">
        <f t="shared" si="115"/>
        <v>10000-18561266.99339j</v>
      </c>
      <c r="AM140" s="71" t="str">
        <f t="shared" si="116"/>
        <v>963.138987130005-5760393.56270533j</v>
      </c>
      <c r="AN140" s="71" t="str">
        <f t="shared" si="117"/>
        <v>10963.13898713-5760393.56270533j</v>
      </c>
      <c r="AO140" s="71" t="str">
        <f t="shared" si="118"/>
        <v>31998.6564472416-179.349321917505j</v>
      </c>
      <c r="AP140" s="71" t="str">
        <f t="shared" si="119"/>
        <v>0.242425678313526+0.00102427814879412j</v>
      </c>
      <c r="AQ140" s="71" t="str">
        <f t="shared" si="85"/>
        <v>1+0.0191557804584232j</v>
      </c>
      <c r="AR140" s="71" t="str">
        <f t="shared" si="86"/>
        <v>1+0.0000382350907353756j</v>
      </c>
      <c r="AS140" s="71" t="str">
        <f t="shared" si="87"/>
        <v>5.99815375604376E-08j</v>
      </c>
      <c r="AT140" s="71" t="str">
        <f t="shared" si="120"/>
        <v>-2.29339953107067E-12+5.99815375604376E-08j</v>
      </c>
      <c r="AU140" s="149" t="str">
        <f t="shared" si="121"/>
        <v>318723.829319589-16671808.8870842j</v>
      </c>
      <c r="AV140" s="71" t="str">
        <f t="shared" si="88"/>
        <v>9638.5512226072-5.37218120898113j</v>
      </c>
      <c r="AW140" s="71"/>
      <c r="AX140" s="71" t="str">
        <f t="shared" si="89"/>
        <v>0.60240945141295-0.000335761325561321j</v>
      </c>
      <c r="AY140" s="71"/>
      <c r="AZ140" s="71" t="str">
        <f t="shared" si="122"/>
        <v>3.83453546606304-166.706853517627j</v>
      </c>
      <c r="BA140" s="71" t="str">
        <f t="shared" si="123"/>
        <v>2.2539866924173-100.427071663044j</v>
      </c>
      <c r="BB140" s="71">
        <f t="shared" si="124"/>
        <v>40.039203124369045</v>
      </c>
      <c r="BC140" s="71">
        <f t="shared" si="125"/>
        <v>91.285731469089143</v>
      </c>
      <c r="BD140" s="71" t="str">
        <f t="shared" si="90"/>
        <v>12.4113982210577-756.303518506773j</v>
      </c>
      <c r="BE140" s="71">
        <f t="shared" si="126"/>
        <v>57.575091848991526</v>
      </c>
      <c r="BF140" s="71">
        <f t="shared" si="127"/>
        <v>90.940174006880895</v>
      </c>
      <c r="BG140" s="71"/>
      <c r="BH140" s="71" t="str">
        <f t="shared" si="91"/>
        <v>-1.31038454605846-247.601257839756j</v>
      </c>
      <c r="BI140" s="71">
        <f t="shared" si="128"/>
        <v>47.875178570504332</v>
      </c>
      <c r="BJ140" s="71">
        <f t="shared" si="129"/>
        <v>89.696775356728097</v>
      </c>
      <c r="BK140" s="71"/>
      <c r="BL140" s="71">
        <f t="shared" si="130"/>
        <v>-46.875178570504332</v>
      </c>
      <c r="BM140" s="71">
        <f t="shared" si="131"/>
        <v>-89.696775356728097</v>
      </c>
      <c r="BN140" s="71"/>
      <c r="BO140" s="158"/>
      <c r="BP140" s="158" t="str">
        <f t="shared" si="92"/>
        <v>0.00001+5.62701050966181E-08j</v>
      </c>
      <c r="BQ140" s="158" t="str">
        <f t="shared" si="93"/>
        <v>1.14627914536662E-09+5.98398560609198E-08j</v>
      </c>
      <c r="BR140" s="158" t="str">
        <f t="shared" si="94"/>
        <v>-0.000383571899958568-0.00149661311211504j</v>
      </c>
      <c r="BS140" s="158" t="str">
        <f t="shared" si="95"/>
        <v>0.0000412511462791454+1.16109961157538E-07j</v>
      </c>
      <c r="BT140" s="158" t="str">
        <f t="shared" si="132"/>
        <v>-1.56490088634451E-08-6.17815429295499E-08j</v>
      </c>
      <c r="BU140" s="158" t="str">
        <f t="shared" si="133"/>
        <v>-1.14627914536662E-09-5.98398560609198E-08j</v>
      </c>
      <c r="BV140" s="158" t="str">
        <f t="shared" si="134"/>
        <v>-1.67952880088117E-08-1.2162139899047E-07j</v>
      </c>
      <c r="BW140" s="158" t="str">
        <f t="shared" si="135"/>
        <v>0.999999963692192-0.00019054607419365j</v>
      </c>
      <c r="BX140" s="158" t="str">
        <f t="shared" si="136"/>
        <v>-0.00001-5.62701050966181E-08j</v>
      </c>
      <c r="BY140" s="158" t="str">
        <f t="shared" si="137"/>
        <v>11.580651241059-80.6232296901526j</v>
      </c>
      <c r="BZ140" s="71">
        <f t="shared" si="138"/>
        <v>38.217896498573545</v>
      </c>
      <c r="CA140" s="71">
        <f t="shared" si="139"/>
        <v>98.174006477647865</v>
      </c>
      <c r="CB140" s="158" t="str">
        <f t="shared" si="96"/>
        <v>83.5391887176926-607.607046815345j</v>
      </c>
      <c r="CC140" s="71" t="str">
        <f t="shared" si="97"/>
        <v>23.0236162818671-199.443066315018j</v>
      </c>
      <c r="CD140" s="71">
        <f t="shared" si="140"/>
        <v>46.053871944708824</v>
      </c>
      <c r="CE140" s="71">
        <f t="shared" si="141"/>
        <v>96.585050365286833</v>
      </c>
      <c r="CF140" s="71"/>
      <c r="CG140" s="71">
        <f t="shared" si="142"/>
        <v>-45.053871944708824</v>
      </c>
      <c r="CH140" s="71">
        <f t="shared" si="143"/>
        <v>-96.585050365286833</v>
      </c>
      <c r="CI140" s="71"/>
      <c r="CJ140" s="158"/>
      <c r="CK140" s="158"/>
      <c r="CL140" s="158"/>
      <c r="CM140" s="71"/>
      <c r="CN140" s="158">
        <v>3467.3685045253101</v>
      </c>
      <c r="CO140" s="158">
        <v>23.4644656169474</v>
      </c>
      <c r="CP140" s="158">
        <v>72.885071956298702</v>
      </c>
      <c r="CQ140" s="64"/>
      <c r="CR140" s="69"/>
      <c r="CS140" s="69"/>
      <c r="CT140" s="69"/>
      <c r="CU140" s="64"/>
      <c r="CV140" s="69"/>
      <c r="CW140" s="69"/>
      <c r="CX140" s="69"/>
      <c r="CY140" s="64"/>
      <c r="CZ140" s="69"/>
      <c r="DA140" s="69"/>
      <c r="DB140" s="69"/>
      <c r="DC140" s="64"/>
      <c r="DD140" s="69"/>
      <c r="DE140" s="69"/>
      <c r="DF140" s="69"/>
      <c r="DG140" s="64"/>
      <c r="DH140" s="69"/>
      <c r="DI140" s="69"/>
      <c r="DJ140" s="69"/>
      <c r="DK140" s="64"/>
      <c r="DL140" s="69"/>
      <c r="DM140" s="69"/>
      <c r="DN140" s="69"/>
      <c r="DO140" s="70"/>
    </row>
    <row r="141" spans="1:119">
      <c r="A141" s="71">
        <v>77</v>
      </c>
      <c r="B141" s="71">
        <f t="shared" si="72"/>
        <v>204.17379446695315</v>
      </c>
      <c r="C141" s="71" t="str">
        <f t="shared" si="98"/>
        <v>1282.86178550586j</v>
      </c>
      <c r="D141" s="71">
        <f t="shared" si="73"/>
        <v>0.99999933300898647</v>
      </c>
      <c r="E141" s="71" t="str">
        <f t="shared" si="74"/>
        <v>-0.00128286178550586j</v>
      </c>
      <c r="F141" s="71" t="str">
        <f t="shared" si="99"/>
        <v>0.999999333008986-0.00128286178550586j</v>
      </c>
      <c r="G141" s="71">
        <f t="shared" si="100"/>
        <v>1.3539248996328034E-6</v>
      </c>
      <c r="H141" s="71">
        <f t="shared" si="101"/>
        <v>-7.3502574711746232E-2</v>
      </c>
      <c r="I141" s="71"/>
      <c r="J141" s="71">
        <f t="shared" si="75"/>
        <v>42.477876106194692</v>
      </c>
      <c r="K141" s="71" t="str">
        <f t="shared" si="76"/>
        <v>1+0.0423921677020411j</v>
      </c>
      <c r="L141" s="71">
        <f t="shared" si="77"/>
        <v>0.99977380400693483</v>
      </c>
      <c r="M141" s="71" t="str">
        <f t="shared" si="78"/>
        <v>0.00651898136701925j</v>
      </c>
      <c r="N141" s="71" t="str">
        <f t="shared" si="102"/>
        <v>0.999773804006935+0.00651898136701925j</v>
      </c>
      <c r="O141" s="71" t="str">
        <f t="shared" si="103"/>
        <v>1.00046019006773+0.0358783018926711j</v>
      </c>
      <c r="P141" s="71" t="str">
        <f t="shared" si="104"/>
        <v>42.497424002877+1.52403406269753j</v>
      </c>
      <c r="Q141" s="71"/>
      <c r="R141" s="71">
        <f t="shared" si="79"/>
        <v>46.725663716814154</v>
      </c>
      <c r="S141" s="71" t="str">
        <f t="shared" si="80"/>
        <v>1+0.0000577287803477637j</v>
      </c>
      <c r="T141" s="71" t="str">
        <f t="shared" si="105"/>
        <v>0.999773804006935+0.00651898136701925j</v>
      </c>
      <c r="U141" s="71" t="str">
        <f t="shared" si="106"/>
        <v>1.00018409949524-0.00646391483948682j</v>
      </c>
      <c r="V141" s="71" t="str">
        <f t="shared" si="107"/>
        <v>46.7342658879192-0.302030711083986j</v>
      </c>
      <c r="W141" s="71"/>
      <c r="X141" s="71" t="str">
        <f t="shared" si="81"/>
        <v>2.05430526579965+0.0710324224261959j</v>
      </c>
      <c r="Y141" s="71">
        <f t="shared" si="108"/>
        <v>6.2584888796317308</v>
      </c>
      <c r="Z141" s="71">
        <f t="shared" si="109"/>
        <v>-178.019653028421</v>
      </c>
      <c r="AA141" s="71"/>
      <c r="AB141" s="71" t="str">
        <f t="shared" si="82"/>
        <v>7.53003255650395-0.0486645300683831j</v>
      </c>
      <c r="AC141" s="71">
        <f t="shared" si="110"/>
        <v>17.536118465195344</v>
      </c>
      <c r="AD141" s="71">
        <f t="shared" si="111"/>
        <v>179.62971828529646</v>
      </c>
      <c r="AE141" s="71"/>
      <c r="AF141" s="71" t="str">
        <f t="shared" si="112"/>
        <v>2.46368002625116-0.073229645026159j</v>
      </c>
      <c r="AG141" s="71">
        <f t="shared" si="113"/>
        <v>7.8355213377963393</v>
      </c>
      <c r="AH141" s="71">
        <f t="shared" si="114"/>
        <v>178.29745966984646</v>
      </c>
      <c r="AI141" s="71"/>
      <c r="AJ141" s="71" t="str">
        <f t="shared" si="83"/>
        <v>99996.3647049557-602.923120356625j</v>
      </c>
      <c r="AK141" s="71" t="str">
        <f t="shared" si="84"/>
        <v>31999.9999088627-1.70774560400167j</v>
      </c>
      <c r="AL141" s="71" t="str">
        <f t="shared" si="115"/>
        <v>10000-17322382.2498224j</v>
      </c>
      <c r="AM141" s="71" t="str">
        <f t="shared" si="116"/>
        <v>963.13896743075-5375912.11615756j</v>
      </c>
      <c r="AN141" s="71" t="str">
        <f t="shared" si="117"/>
        <v>10963.1389674308-5375912.11615756j</v>
      </c>
      <c r="AO141" s="71" t="str">
        <f t="shared" si="118"/>
        <v>31998.457407903-192.174660459502j</v>
      </c>
      <c r="AP141" s="71" t="str">
        <f t="shared" si="119"/>
        <v>0.242425891045244+0.00109753349081854j</v>
      </c>
      <c r="AQ141" s="71" t="str">
        <f t="shared" si="85"/>
        <v>1+0.0205257885680938j</v>
      </c>
      <c r="AR141" s="71" t="str">
        <f t="shared" si="86"/>
        <v>1+0.0000409696378604666j</v>
      </c>
      <c r="AS141" s="71" t="str">
        <f t="shared" si="87"/>
        <v>6.42713754538436E-08j</v>
      </c>
      <c r="AT141" s="71" t="str">
        <f t="shared" si="120"/>
        <v>-2.63317497713805E-12+6.42713754538436E-08j</v>
      </c>
      <c r="AU141" s="149" t="str">
        <f t="shared" si="121"/>
        <v>318723.829250558-15559039.0308943j</v>
      </c>
      <c r="AV141" s="71" t="str">
        <f t="shared" si="88"/>
        <v>9638.55077899686-5.75639561172226j</v>
      </c>
      <c r="AW141" s="71"/>
      <c r="AX141" s="71" t="str">
        <f t="shared" si="89"/>
        <v>0.602409423687304-0.000359774725732641j</v>
      </c>
      <c r="AY141" s="71"/>
      <c r="AZ141" s="71" t="str">
        <f t="shared" si="122"/>
        <v>3.83453847259154-155.578351416594j</v>
      </c>
      <c r="BA141" s="71" t="str">
        <f t="shared" si="123"/>
        <v>2.25398895266982-93.7232445851185j</v>
      </c>
      <c r="BB141" s="71">
        <f t="shared" si="124"/>
        <v>39.439457419937646</v>
      </c>
      <c r="BC141" s="71">
        <f t="shared" si="125"/>
        <v>91.377664264621529</v>
      </c>
      <c r="BD141" s="71" t="str">
        <f t="shared" si="90"/>
        <v>12.4116125413851-705.848772340286j</v>
      </c>
      <c r="BE141" s="71">
        <f t="shared" si="126"/>
        <v>56.975575885132997</v>
      </c>
      <c r="BF141" s="71">
        <f t="shared" si="127"/>
        <v>91.007382549918006</v>
      </c>
      <c r="BG141" s="71"/>
      <c r="BH141" s="71" t="str">
        <f t="shared" si="91"/>
        <v>-1.3102123695847-231.069144490705j</v>
      </c>
      <c r="BI141" s="71">
        <f t="shared" si="128"/>
        <v>47.274978757733962</v>
      </c>
      <c r="BJ141" s="71">
        <f t="shared" si="129"/>
        <v>89.67512393446799</v>
      </c>
      <c r="BK141" s="71"/>
      <c r="BL141" s="71">
        <f t="shared" si="130"/>
        <v>-46.274978757733962</v>
      </c>
      <c r="BM141" s="71">
        <f t="shared" si="131"/>
        <v>-89.67512393446799</v>
      </c>
      <c r="BN141" s="71"/>
      <c r="BO141" s="158"/>
      <c r="BP141" s="158" t="str">
        <f t="shared" si="92"/>
        <v>0.00001+6.02945039187754E-08j</v>
      </c>
      <c r="BQ141" s="158" t="str">
        <f t="shared" si="93"/>
        <v>1.31603303332864E-09+6.41160766595023E-08j</v>
      </c>
      <c r="BR141" s="158" t="str">
        <f t="shared" si="94"/>
        <v>-0.000387486056900198-0.00160357577759814j</v>
      </c>
      <c r="BS141" s="158" t="str">
        <f t="shared" si="95"/>
        <v>0.0000412513160330333+1.24410580578278E-07j</v>
      </c>
      <c r="BT141" s="158" t="str">
        <f t="shared" si="132"/>
        <v>-1.57848079980917E-08-6.61978185499229E-08j</v>
      </c>
      <c r="BU141" s="158" t="str">
        <f t="shared" si="133"/>
        <v>-1.31603303332864E-09-6.41160766595023E-08j</v>
      </c>
      <c r="BV141" s="158" t="str">
        <f t="shared" si="134"/>
        <v>-1.71008410314203E-08-1.30313895209425E-07j</v>
      </c>
      <c r="BW141" s="158" t="str">
        <f t="shared" si="135"/>
        <v>0.999999958313059-0.000204173795937455j</v>
      </c>
      <c r="BX141" s="158" t="str">
        <f t="shared" si="136"/>
        <v>-0.00001-6.02945039187754E-08j</v>
      </c>
      <c r="BY141" s="158" t="str">
        <f t="shared" si="137"/>
        <v>10.3391343547893-75.3810941258252j</v>
      </c>
      <c r="BZ141" s="71">
        <f t="shared" si="138"/>
        <v>37.62619082373417</v>
      </c>
      <c r="CA141" s="71">
        <f t="shared" si="139"/>
        <v>97.809854691931619</v>
      </c>
      <c r="CB141" s="158" t="str">
        <f t="shared" si="96"/>
        <v>74.1856327759581-568.125242027042j</v>
      </c>
      <c r="CC141" s="71" t="str">
        <f t="shared" si="97"/>
        <v>19.9521880341039-186.472027093433j</v>
      </c>
      <c r="CD141" s="71">
        <f t="shared" si="140"/>
        <v>45.461712161530492</v>
      </c>
      <c r="CE141" s="71">
        <f t="shared" si="141"/>
        <v>96.107314361778094</v>
      </c>
      <c r="CF141" s="71"/>
      <c r="CG141" s="71">
        <f t="shared" si="142"/>
        <v>-44.461712161530492</v>
      </c>
      <c r="CH141" s="71">
        <f t="shared" si="143"/>
        <v>-96.107314361778094</v>
      </c>
      <c r="CI141" s="71"/>
      <c r="CJ141" s="158"/>
      <c r="CK141" s="158"/>
      <c r="CL141" s="158"/>
      <c r="CM141" s="71"/>
      <c r="CN141" s="158">
        <v>3630.7805477010102</v>
      </c>
      <c r="CO141" s="158">
        <v>22.9418564295915</v>
      </c>
      <c r="CP141" s="158">
        <v>72.563597112047205</v>
      </c>
      <c r="CQ141" s="64"/>
      <c r="CR141" s="69"/>
      <c r="CS141" s="69"/>
      <c r="CT141" s="69"/>
      <c r="CU141" s="64"/>
      <c r="CV141" s="69"/>
      <c r="CW141" s="69"/>
      <c r="CX141" s="69"/>
      <c r="CY141" s="64"/>
      <c r="CZ141" s="69"/>
      <c r="DA141" s="69"/>
      <c r="DB141" s="69"/>
      <c r="DC141" s="64"/>
      <c r="DD141" s="69"/>
      <c r="DE141" s="69"/>
      <c r="DF141" s="69"/>
      <c r="DG141" s="64"/>
      <c r="DH141" s="69"/>
      <c r="DI141" s="69"/>
      <c r="DJ141" s="69"/>
      <c r="DK141" s="64"/>
      <c r="DL141" s="69"/>
      <c r="DM141" s="69"/>
      <c r="DN141" s="69"/>
      <c r="DO141" s="70"/>
    </row>
    <row r="142" spans="1:119">
      <c r="A142" s="71">
        <v>78</v>
      </c>
      <c r="B142" s="71">
        <f t="shared" si="72"/>
        <v>218.77616239495524</v>
      </c>
      <c r="C142" s="71" t="str">
        <f t="shared" si="98"/>
        <v>1374.61116912112j</v>
      </c>
      <c r="D142" s="71">
        <f t="shared" si="73"/>
        <v>0.99999923419185233</v>
      </c>
      <c r="E142" s="71" t="str">
        <f t="shared" si="74"/>
        <v>-0.00137461116912112j</v>
      </c>
      <c r="F142" s="71" t="str">
        <f t="shared" si="99"/>
        <v>0.999999234191852-0.00137461116912112j</v>
      </c>
      <c r="G142" s="71">
        <f t="shared" si="100"/>
        <v>1.5545140727006114E-6</v>
      </c>
      <c r="H142" s="71">
        <f t="shared" si="101"/>
        <v>-7.8759429170003142E-2</v>
      </c>
      <c r="I142" s="71"/>
      <c r="J142" s="71">
        <f t="shared" si="75"/>
        <v>42.477876106194692</v>
      </c>
      <c r="K142" s="71" t="str">
        <f t="shared" si="76"/>
        <v>1+0.0454240260836074j</v>
      </c>
      <c r="L142" s="71">
        <f t="shared" si="77"/>
        <v>0.99974029225139416</v>
      </c>
      <c r="M142" s="71" t="str">
        <f t="shared" si="78"/>
        <v>0.00698521438524539j</v>
      </c>
      <c r="N142" s="71" t="str">
        <f t="shared" si="102"/>
        <v>0.999740292251394+0.00698521438524539j</v>
      </c>
      <c r="O142" s="71" t="str">
        <f t="shared" si="103"/>
        <v>1.00052839227846+0.0384451052567486j</v>
      </c>
      <c r="P142" s="71" t="str">
        <f t="shared" si="104"/>
        <v>42.5003210879346+1.63306641798578j</v>
      </c>
      <c r="Q142" s="71"/>
      <c r="R142" s="71">
        <f t="shared" si="79"/>
        <v>46.725663716814154</v>
      </c>
      <c r="S142" s="71" t="str">
        <f t="shared" si="80"/>
        <v>1+0.0000618575026104504j</v>
      </c>
      <c r="T142" s="71" t="str">
        <f t="shared" si="105"/>
        <v>0.999740292251394+0.00698521438524539j</v>
      </c>
      <c r="U142" s="71" t="str">
        <f t="shared" si="106"/>
        <v>1.00021137863364-0.00692663230778943j</v>
      </c>
      <c r="V142" s="71" t="str">
        <f t="shared" si="107"/>
        <v>46.7355405237665-0.323651491903789j</v>
      </c>
      <c r="W142" s="71"/>
      <c r="X142" s="71" t="str">
        <f t="shared" si="81"/>
        <v>2.0544591036947+0.0761140791686396j</v>
      </c>
      <c r="Y142" s="71">
        <f t="shared" si="108"/>
        <v>6.2599069266432377</v>
      </c>
      <c r="Z142" s="71">
        <f t="shared" si="109"/>
        <v>-177.87826301189352</v>
      </c>
      <c r="AA142" s="71"/>
      <c r="AB142" s="71" t="str">
        <f t="shared" si="82"/>
        <v>7.53023793149478-0.0521481663334868j</v>
      </c>
      <c r="AC142" s="71">
        <f t="shared" si="110"/>
        <v>17.536382248524582</v>
      </c>
      <c r="AD142" s="71">
        <f t="shared" si="111"/>
        <v>179.60322341674132</v>
      </c>
      <c r="AE142" s="71"/>
      <c r="AF142" s="71" t="str">
        <f t="shared" si="112"/>
        <v>2.46337107541679-0.0784575531227837j</v>
      </c>
      <c r="AG142" s="71">
        <f t="shared" si="113"/>
        <v>7.8350000101569641</v>
      </c>
      <c r="AH142" s="71">
        <f t="shared" si="114"/>
        <v>178.17576506203287</v>
      </c>
      <c r="AI142" s="71"/>
      <c r="AJ142" s="71" t="str">
        <f t="shared" si="83"/>
        <v>99995.8261453093-646.040283578728j</v>
      </c>
      <c r="AK142" s="71" t="str">
        <f t="shared" si="84"/>
        <v>31999.9998953603-1.82988238235034j</v>
      </c>
      <c r="AL142" s="71" t="str">
        <f t="shared" si="115"/>
        <v>10000-16166187.7346962j</v>
      </c>
      <c r="AM142" s="71" t="str">
        <f t="shared" si="116"/>
        <v>963.13894481297-5017093.15612895j</v>
      </c>
      <c r="AN142" s="71" t="str">
        <f t="shared" si="117"/>
        <v>10963.138944813-5017093.15612895j</v>
      </c>
      <c r="AO142" s="71" t="str">
        <f t="shared" si="118"/>
        <v>31998.2288842606-205.916889826645j</v>
      </c>
      <c r="AP142" s="71" t="str">
        <f t="shared" si="119"/>
        <v>0.242426135293781+0.00117602793042793j</v>
      </c>
      <c r="AQ142" s="71" t="str">
        <f t="shared" si="85"/>
        <v>1+0.0219937787059379j</v>
      </c>
      <c r="AR142" s="71" t="str">
        <f t="shared" si="86"/>
        <v>1+0.0000438997578960837j</v>
      </c>
      <c r="AS142" s="71" t="str">
        <f t="shared" si="87"/>
        <v>6.88680195729681E-08j</v>
      </c>
      <c r="AT142" s="71" t="str">
        <f t="shared" si="120"/>
        <v>-3.02328938603605E-12+6.88680195729681E-08j</v>
      </c>
      <c r="AU142" s="149" t="str">
        <f t="shared" si="121"/>
        <v>318723.829171297-14520541.8973147j</v>
      </c>
      <c r="AV142" s="71" t="str">
        <f t="shared" si="88"/>
        <v>9638.55026966409-6.16808870060333j</v>
      </c>
      <c r="AW142" s="71"/>
      <c r="AX142" s="71" t="str">
        <f t="shared" si="89"/>
        <v>0.602409391854006-0.000385505543787708j</v>
      </c>
      <c r="AY142" s="71"/>
      <c r="AZ142" s="71" t="str">
        <f t="shared" si="122"/>
        <v>3.83454192454488-145.192519074373j</v>
      </c>
      <c r="BA142" s="71" t="str">
        <f t="shared" si="123"/>
        <v>2.2539915477841-87.466815354514j</v>
      </c>
      <c r="BB142" s="71">
        <f t="shared" si="124"/>
        <v>38.83974937438348</v>
      </c>
      <c r="BC142" s="71">
        <f t="shared" si="125"/>
        <v>91.476167005844715</v>
      </c>
      <c r="BD142" s="71" t="str">
        <f t="shared" si="90"/>
        <v>12.4118586146249-658.763472255759j</v>
      </c>
      <c r="BE142" s="71">
        <f t="shared" si="126"/>
        <v>56.376131622908048</v>
      </c>
      <c r="BF142" s="71">
        <f t="shared" si="127"/>
        <v>91.07939042258603</v>
      </c>
      <c r="BG142" s="71"/>
      <c r="BH142" s="71" t="str">
        <f t="shared" si="91"/>
        <v>-1.31001472911221-215.640065664729j</v>
      </c>
      <c r="BI142" s="71">
        <f t="shared" si="128"/>
        <v>46.674749384540426</v>
      </c>
      <c r="BJ142" s="71">
        <f t="shared" si="129"/>
        <v>89.651932067877596</v>
      </c>
      <c r="BK142" s="71"/>
      <c r="BL142" s="71">
        <f t="shared" si="130"/>
        <v>-45.674749384540426</v>
      </c>
      <c r="BM142" s="71">
        <f t="shared" si="131"/>
        <v>-89.651932067877596</v>
      </c>
      <c r="BN142" s="71"/>
      <c r="BO142" s="158"/>
      <c r="BP142" s="158" t="str">
        <f t="shared" si="92"/>
        <v>0.00001+6.46067249486926E-08j</v>
      </c>
      <c r="BQ142" s="158" t="str">
        <f t="shared" si="93"/>
        <v>1.51091382426153E-09+6.86973277517615E-08j</v>
      </c>
      <c r="BR142" s="158" t="str">
        <f t="shared" si="94"/>
        <v>-0.000391979664525694-0.00171817129290016j</v>
      </c>
      <c r="BS142" s="158" t="str">
        <f t="shared" si="95"/>
        <v>0.0000412515109138243+1.33304052700454E-07j</v>
      </c>
      <c r="BT142" s="158" t="str">
        <f t="shared" si="132"/>
        <v>-1.59407142126017E-08-7.0929414318748E-08j</v>
      </c>
      <c r="BU142" s="158" t="str">
        <f t="shared" si="133"/>
        <v>-1.51091382426153E-09-6.86973277517615E-08j</v>
      </c>
      <c r="BV142" s="158" t="str">
        <f t="shared" si="134"/>
        <v>-1.74516280368632E-08-1.3962674207051E-07j</v>
      </c>
      <c r="BW142" s="158" t="str">
        <f t="shared" si="135"/>
        <v>0.999999952136988-0.00021877616261945j</v>
      </c>
      <c r="BX142" s="158" t="str">
        <f t="shared" si="136"/>
        <v>-0.00001-6.46067249486926E-08j</v>
      </c>
      <c r="BY142" s="158" t="str">
        <f t="shared" si="137"/>
        <v>9.25404795874473-70.4629736902519j</v>
      </c>
      <c r="BZ142" s="71">
        <f t="shared" si="138"/>
        <v>37.03348827169831</v>
      </c>
      <c r="CA142" s="71">
        <f t="shared" si="139"/>
        <v>97.481952702928979</v>
      </c>
      <c r="CB142" s="158" t="str">
        <f t="shared" si="96"/>
        <v>66.01066808646-531.085538880464j</v>
      </c>
      <c r="CC142" s="71" t="str">
        <f t="shared" si="97"/>
        <v>17.2678015705993-174.302501235745j</v>
      </c>
      <c r="CD142" s="71">
        <f t="shared" si="140"/>
        <v>44.868488281855285</v>
      </c>
      <c r="CE142" s="71">
        <f t="shared" si="141"/>
        <v>95.657717764961831</v>
      </c>
      <c r="CF142" s="71"/>
      <c r="CG142" s="71">
        <f t="shared" si="142"/>
        <v>-43.868488281855285</v>
      </c>
      <c r="CH142" s="71">
        <f t="shared" si="143"/>
        <v>-95.657717764961831</v>
      </c>
      <c r="CI142" s="71"/>
      <c r="CJ142" s="158"/>
      <c r="CK142" s="158"/>
      <c r="CL142" s="158"/>
      <c r="CM142" s="71"/>
      <c r="CN142" s="158">
        <v>3801.8939632056099</v>
      </c>
      <c r="CO142" s="158">
        <v>22.414366335038402</v>
      </c>
      <c r="CP142" s="158">
        <v>72.273284732058002</v>
      </c>
      <c r="CQ142" s="64"/>
      <c r="CR142" s="69"/>
      <c r="CS142" s="69"/>
      <c r="CT142" s="69"/>
      <c r="CU142" s="64"/>
      <c r="CV142" s="69"/>
      <c r="CW142" s="69"/>
      <c r="CX142" s="69"/>
      <c r="CY142" s="64"/>
      <c r="CZ142" s="69"/>
      <c r="DA142" s="69"/>
      <c r="DB142" s="69"/>
      <c r="DC142" s="64"/>
      <c r="DD142" s="69"/>
      <c r="DE142" s="69"/>
      <c r="DF142" s="69"/>
      <c r="DG142" s="64"/>
      <c r="DH142" s="69"/>
      <c r="DI142" s="69"/>
      <c r="DJ142" s="69"/>
      <c r="DK142" s="64"/>
      <c r="DL142" s="69"/>
      <c r="DM142" s="69"/>
      <c r="DN142" s="69"/>
      <c r="DO142" s="70"/>
    </row>
    <row r="143" spans="1:119">
      <c r="A143" s="71">
        <v>79</v>
      </c>
      <c r="B143" s="71">
        <f t="shared" si="72"/>
        <v>234.42288153199232</v>
      </c>
      <c r="C143" s="71" t="str">
        <f t="shared" si="98"/>
        <v>1472.92240490851j</v>
      </c>
      <c r="D143" s="71">
        <f t="shared" si="73"/>
        <v>0.99999912073460184</v>
      </c>
      <c r="E143" s="71" t="str">
        <f t="shared" si="74"/>
        <v>-0.00147292240490851j</v>
      </c>
      <c r="F143" s="71" t="str">
        <f t="shared" si="99"/>
        <v>0.999999120734602-0.00147292240490851j</v>
      </c>
      <c r="G143" s="71">
        <f t="shared" si="100"/>
        <v>1.7848213504930731E-6</v>
      </c>
      <c r="H143" s="71">
        <f t="shared" si="101"/>
        <v>-8.4392250525010273E-2</v>
      </c>
      <c r="I143" s="71"/>
      <c r="J143" s="71">
        <f t="shared" si="75"/>
        <v>42.477876106194692</v>
      </c>
      <c r="K143" s="71" t="str">
        <f t="shared" si="76"/>
        <v>1+0.0486727208702017j</v>
      </c>
      <c r="L143" s="71">
        <f t="shared" si="77"/>
        <v>0.99970181560790738</v>
      </c>
      <c r="M143" s="71" t="str">
        <f t="shared" si="78"/>
        <v>0.00748479206501385j</v>
      </c>
      <c r="N143" s="71" t="str">
        <f t="shared" si="102"/>
        <v>0.999701815607907+0.00748479206501385j</v>
      </c>
      <c r="O143" s="71" t="str">
        <f t="shared" si="103"/>
        <v>1.00060670633866+0.0411956716407035j</v>
      </c>
      <c r="P143" s="71" t="str">
        <f t="shared" si="104"/>
        <v>42.5036477028811+1.74990463606528j</v>
      </c>
      <c r="Q143" s="71"/>
      <c r="R143" s="71">
        <f t="shared" si="79"/>
        <v>46.725663716814154</v>
      </c>
      <c r="S143" s="71" t="str">
        <f t="shared" si="80"/>
        <v>1+0.000066281508220883j</v>
      </c>
      <c r="T143" s="71" t="str">
        <f t="shared" si="105"/>
        <v>0.999701815607907+0.00748479206501385j</v>
      </c>
      <c r="U143" s="71" t="str">
        <f t="shared" si="106"/>
        <v>1.00024270059009-0.00742254040594256j</v>
      </c>
      <c r="V143" s="71" t="str">
        <f t="shared" si="107"/>
        <v>46.7370040629706-0.346823126932537j</v>
      </c>
      <c r="W143" s="71"/>
      <c r="X143" s="71" t="str">
        <f t="shared" si="81"/>
        <v>2.05463574921294+0.0815595103409088j</v>
      </c>
      <c r="Y143" s="71">
        <f t="shared" si="108"/>
        <v>6.2615346920970962</v>
      </c>
      <c r="Z143" s="71">
        <f t="shared" si="109"/>
        <v>-177.72681674411743</v>
      </c>
      <c r="AA143" s="71"/>
      <c r="AB143" s="71" t="str">
        <f t="shared" si="82"/>
        <v>7.53047374343373-0.0558816831190581j</v>
      </c>
      <c r="AC143" s="71">
        <f t="shared" si="110"/>
        <v>17.536685120032558</v>
      </c>
      <c r="AD143" s="71">
        <f t="shared" si="111"/>
        <v>179.57483075639774</v>
      </c>
      <c r="AE143" s="71"/>
      <c r="AF143" s="71" t="str">
        <f t="shared" si="112"/>
        <v>2.46301644380903-0.0840571902243623j</v>
      </c>
      <c r="AG143" s="71">
        <f t="shared" si="113"/>
        <v>7.8344015230321631</v>
      </c>
      <c r="AH143" s="71">
        <f t="shared" si="114"/>
        <v>178.04538302146563</v>
      </c>
      <c r="AI143" s="71"/>
      <c r="AJ143" s="71" t="str">
        <f t="shared" si="83"/>
        <v>99995.2078032549-692.240355197413j</v>
      </c>
      <c r="AK143" s="71" t="str">
        <f t="shared" si="84"/>
        <v>31999.9998798576-1.96075429805265j</v>
      </c>
      <c r="AL143" s="71" t="str">
        <f t="shared" si="115"/>
        <v>10000-15087164.2308968j</v>
      </c>
      <c r="AM143" s="71" t="str">
        <f t="shared" si="116"/>
        <v>963.138918844294-4682223.8222666j</v>
      </c>
      <c r="AN143" s="71" t="str">
        <f t="shared" si="117"/>
        <v>10963.1389188443-4682223.8222666j</v>
      </c>
      <c r="AO143" s="71" t="str">
        <f t="shared" si="118"/>
        <v>31997.9665094113-220.641500579579j</v>
      </c>
      <c r="AP143" s="71" t="str">
        <f t="shared" si="119"/>
        <v>0.242426415728424+0.00126013614729824j</v>
      </c>
      <c r="AQ143" s="71" t="str">
        <f t="shared" si="85"/>
        <v>1+0.0235667584785362j</v>
      </c>
      <c r="AR143" s="71" t="str">
        <f t="shared" si="86"/>
        <v>1+0.0000470394380809105j</v>
      </c>
      <c r="AS143" s="71" t="str">
        <f t="shared" si="87"/>
        <v>7.37934124859164E-08j</v>
      </c>
      <c r="AT143" s="71" t="str">
        <f t="shared" si="120"/>
        <v>-3.47120065741035E-12+7.37934124859164E-08j</v>
      </c>
      <c r="AU143" s="149" t="str">
        <f t="shared" si="121"/>
        <v>318723.829080296-13551360.1101618j</v>
      </c>
      <c r="AV143" s="71" t="str">
        <f t="shared" si="88"/>
        <v>9638.54968487189-6.60922571811798j</v>
      </c>
      <c r="AW143" s="71"/>
      <c r="AX143" s="71" t="str">
        <f t="shared" si="89"/>
        <v>0.602409355304493-0.000413076607382374j</v>
      </c>
      <c r="AY143" s="71"/>
      <c r="AZ143" s="71" t="str">
        <f t="shared" si="122"/>
        <v>3.83454588791338-135.499778619403j</v>
      </c>
      <c r="BA143" s="71" t="str">
        <f t="shared" si="123"/>
        <v>2.25399452737023-81.6279182432223j</v>
      </c>
      <c r="BB143" s="71">
        <f t="shared" si="124"/>
        <v>38.240084561937948</v>
      </c>
      <c r="BC143" s="71">
        <f t="shared" si="125"/>
        <v>91.581708414604051</v>
      </c>
      <c r="BD143" s="71" t="str">
        <f t="shared" si="90"/>
        <v>12.4121411452687-614.822852069671j</v>
      </c>
      <c r="BE143" s="71">
        <f t="shared" si="126"/>
        <v>55.776769681970499</v>
      </c>
      <c r="BF143" s="71">
        <f t="shared" si="127"/>
        <v>91.15653917100181</v>
      </c>
      <c r="BG143" s="71"/>
      <c r="BH143" s="71" t="str">
        <f t="shared" si="91"/>
        <v>-1.30978786622078-201.240369353708j</v>
      </c>
      <c r="BI143" s="71">
        <f t="shared" si="128"/>
        <v>46.074486084970133</v>
      </c>
      <c r="BJ143" s="71">
        <f t="shared" si="129"/>
        <v>89.627091436069691</v>
      </c>
      <c r="BK143" s="71"/>
      <c r="BL143" s="71">
        <f t="shared" si="130"/>
        <v>-45.074486084970133</v>
      </c>
      <c r="BM143" s="71">
        <f t="shared" si="131"/>
        <v>-89.627091436069691</v>
      </c>
      <c r="BN143" s="71"/>
      <c r="BO143" s="158"/>
      <c r="BP143" s="158" t="str">
        <f t="shared" si="92"/>
        <v>0.00001+0.0000000692273530307j</v>
      </c>
      <c r="BQ143" s="158" t="str">
        <f t="shared" si="93"/>
        <v>1.73463692505164E-09+7.36052404759649E-08j</v>
      </c>
      <c r="BR143" s="158" t="str">
        <f t="shared" si="94"/>
        <v>-0.00039713842875416-0.00184094163277121j</v>
      </c>
      <c r="BS143" s="158" t="str">
        <f t="shared" si="95"/>
        <v>0.0000412517346369251+1.42832593506665E-07j</v>
      </c>
      <c r="BT143" s="158" t="str">
        <f t="shared" si="132"/>
        <v>-1.61197026091889E-08-7.59987600289057E-08j</v>
      </c>
      <c r="BU143" s="158" t="str">
        <f t="shared" si="133"/>
        <v>-1.73463692505164E-09-7.36052404759649E-08j</v>
      </c>
      <c r="BV143" s="158" t="str">
        <f t="shared" si="134"/>
        <v>-1.78543395342405E-08-1.49604000504871E-07j</v>
      </c>
      <c r="BW143" s="158" t="str">
        <f t="shared" si="135"/>
        <v>0.99999994504591-0.00023442288011023j</v>
      </c>
      <c r="BX143" s="158" t="str">
        <f t="shared" si="136"/>
        <v>-0.00001-0.0000000692273530307j</v>
      </c>
      <c r="BY143" s="158" t="str">
        <f t="shared" si="137"/>
        <v>8.30610313923733-65.8519535576153j</v>
      </c>
      <c r="BZ143" s="71">
        <f t="shared" si="138"/>
        <v>36.439923602245102</v>
      </c>
      <c r="CA143" s="71">
        <f t="shared" si="139"/>
        <v>97.188923689764493</v>
      </c>
      <c r="CB143" s="158" t="str">
        <f t="shared" si="96"/>
        <v>58.8689735988016-496.36056624302j</v>
      </c>
      <c r="CC143" s="71" t="str">
        <f t="shared" si="97"/>
        <v>14.922738429077-162.892632160953j</v>
      </c>
      <c r="CD143" s="71">
        <f t="shared" si="140"/>
        <v>44.274325125277272</v>
      </c>
      <c r="CE143" s="71">
        <f t="shared" si="141"/>
        <v>95.234306711230118</v>
      </c>
      <c r="CF143" s="71"/>
      <c r="CG143" s="71">
        <f t="shared" si="142"/>
        <v>-43.274325125277272</v>
      </c>
      <c r="CH143" s="71">
        <f t="shared" si="143"/>
        <v>-95.234306711230118</v>
      </c>
      <c r="CI143" s="71"/>
      <c r="CJ143" s="158"/>
      <c r="CK143" s="158"/>
      <c r="CL143" s="158"/>
      <c r="CM143" s="71"/>
      <c r="CN143" s="158">
        <v>3981.0717055349701</v>
      </c>
      <c r="CO143" s="158">
        <v>21.882226191618599</v>
      </c>
      <c r="CP143" s="158">
        <v>72.017414454024404</v>
      </c>
      <c r="CQ143" s="64"/>
      <c r="CR143" s="69"/>
      <c r="CS143" s="69"/>
      <c r="CT143" s="69"/>
      <c r="CU143" s="64"/>
      <c r="CV143" s="69"/>
      <c r="CW143" s="69"/>
      <c r="CX143" s="69"/>
      <c r="CY143" s="64"/>
      <c r="CZ143" s="69"/>
      <c r="DA143" s="69"/>
      <c r="DB143" s="69"/>
      <c r="DC143" s="64"/>
      <c r="DD143" s="69"/>
      <c r="DE143" s="69"/>
      <c r="DF143" s="69"/>
      <c r="DG143" s="64"/>
      <c r="DH143" s="69"/>
      <c r="DI143" s="69"/>
      <c r="DJ143" s="69"/>
      <c r="DK143" s="64"/>
      <c r="DL143" s="69"/>
      <c r="DM143" s="69"/>
      <c r="DN143" s="69"/>
      <c r="DO143" s="70"/>
    </row>
    <row r="144" spans="1:119">
      <c r="A144" s="71">
        <v>80</v>
      </c>
      <c r="B144" s="71">
        <f t="shared" si="72"/>
        <v>251.18864315095806</v>
      </c>
      <c r="C144" s="71" t="str">
        <f t="shared" si="98"/>
        <v>1578.26479197648j</v>
      </c>
      <c r="D144" s="71">
        <f t="shared" si="73"/>
        <v>0.99999899046824881</v>
      </c>
      <c r="E144" s="71" t="str">
        <f t="shared" si="74"/>
        <v>-0.00157826479197648j</v>
      </c>
      <c r="F144" s="71" t="str">
        <f t="shared" si="99"/>
        <v>0.999998990468249-0.00157826479197648j</v>
      </c>
      <c r="G144" s="71">
        <f t="shared" si="100"/>
        <v>2.0492496058103641E-6</v>
      </c>
      <c r="H144" s="71">
        <f t="shared" si="101"/>
        <v>-9.0427927741279626E-2</v>
      </c>
      <c r="I144" s="71"/>
      <c r="J144" s="71">
        <f t="shared" si="75"/>
        <v>42.477876106194692</v>
      </c>
      <c r="K144" s="71" t="str">
        <f t="shared" si="76"/>
        <v>1+0.0521537600508628j</v>
      </c>
      <c r="L144" s="71">
        <f t="shared" si="77"/>
        <v>0.99965763851034506</v>
      </c>
      <c r="M144" s="71" t="str">
        <f t="shared" si="78"/>
        <v>0.00802009919335163j</v>
      </c>
      <c r="N144" s="71" t="str">
        <f t="shared" si="102"/>
        <v>0.999657638510345+0.00802009919335163j</v>
      </c>
      <c r="O144" s="71" t="str">
        <f t="shared" si="103"/>
        <v>1.00069663272609+0.0441431867211106j</v>
      </c>
      <c r="P144" s="71" t="str">
        <f t="shared" si="104"/>
        <v>42.5074675848251+1.87510881647195j</v>
      </c>
      <c r="Q144" s="71"/>
      <c r="R144" s="71">
        <f t="shared" si="79"/>
        <v>46.725663716814154</v>
      </c>
      <c r="S144" s="71" t="str">
        <f t="shared" si="80"/>
        <v>1+0.0000710219156389416j</v>
      </c>
      <c r="T144" s="71" t="str">
        <f t="shared" si="105"/>
        <v>0.999657638510345+0.00802009919335163j</v>
      </c>
      <c r="U144" s="71" t="str">
        <f t="shared" si="106"/>
        <v>1.00027866474122-0.00795403535197084j</v>
      </c>
      <c r="V144" s="71" t="str">
        <f t="shared" si="107"/>
        <v>46.7386845118021-0.371657581047841j</v>
      </c>
      <c r="W144" s="71"/>
      <c r="X144" s="71" t="str">
        <f t="shared" si="81"/>
        <v>2.05483858647523+0.0873948106426754j</v>
      </c>
      <c r="Y144" s="71">
        <f t="shared" si="108"/>
        <v>6.2634031289775391</v>
      </c>
      <c r="Z144" s="71">
        <f t="shared" si="109"/>
        <v>-177.56460783328203</v>
      </c>
      <c r="AA144" s="71"/>
      <c r="AB144" s="71" t="str">
        <f t="shared" si="82"/>
        <v>7.53074450481556-0.0598831207036288j</v>
      </c>
      <c r="AC144" s="71">
        <f t="shared" si="110"/>
        <v>17.537032873232757</v>
      </c>
      <c r="AD144" s="71">
        <f t="shared" si="111"/>
        <v>179.54440390797981</v>
      </c>
      <c r="AE144" s="71"/>
      <c r="AF144" s="71" t="str">
        <f t="shared" si="112"/>
        <v>2.46260939269808-0.0900546442890043j</v>
      </c>
      <c r="AG144" s="71">
        <f t="shared" si="113"/>
        <v>7.8337144694715768</v>
      </c>
      <c r="AH144" s="71">
        <f t="shared" si="114"/>
        <v>177.9056959264733</v>
      </c>
      <c r="AI144" s="71"/>
      <c r="AJ144" s="71" t="str">
        <f t="shared" si="83"/>
        <v>99994.4978610163-741.743638217425j</v>
      </c>
      <c r="AK144" s="71" t="str">
        <f t="shared" si="84"/>
        <v>31999.999862058-2.1009860820224j</v>
      </c>
      <c r="AL144" s="71" t="str">
        <f t="shared" si="115"/>
        <v>10000-14080160.9053149j</v>
      </c>
      <c r="AM144" s="71" t="str">
        <f t="shared" si="116"/>
        <v>963.138889028259-4369705.58029752j</v>
      </c>
      <c r="AN144" s="71" t="str">
        <f t="shared" si="117"/>
        <v>10963.1388890283-4369705.58029752j</v>
      </c>
      <c r="AO144" s="71" t="str">
        <f t="shared" si="118"/>
        <v>31997.665269894-236.418647589698j</v>
      </c>
      <c r="AP144" s="71" t="str">
        <f t="shared" si="119"/>
        <v>0.242426737710211+0.001350259614034j</v>
      </c>
      <c r="AQ144" s="71" t="str">
        <f t="shared" si="85"/>
        <v>1+0.0252522366716237j</v>
      </c>
      <c r="AR144" s="71" t="str">
        <f t="shared" si="86"/>
        <v>1+0.0000504036660112249j</v>
      </c>
      <c r="AS144" s="71" t="str">
        <f t="shared" si="87"/>
        <v>7.90710660780216E-08j</v>
      </c>
      <c r="AT144" s="71" t="str">
        <f t="shared" si="120"/>
        <v>-3.9854716057481E-12+7.90710660780216E-08j</v>
      </c>
      <c r="AU144" s="149" t="str">
        <f t="shared" si="121"/>
        <v>318723.828975812-12646867.1774077j</v>
      </c>
      <c r="AV144" s="71" t="str">
        <f t="shared" si="88"/>
        <v>9638.54901344069-7.08191245630307j</v>
      </c>
      <c r="AW144" s="71"/>
      <c r="AX144" s="71" t="str">
        <f t="shared" si="89"/>
        <v>0.602409313340043-0.000442619528518942j</v>
      </c>
      <c r="AY144" s="71"/>
      <c r="AZ144" s="71" t="str">
        <f t="shared" si="122"/>
        <v>3.83455043846369-126.453860727818j</v>
      </c>
      <c r="BA144" s="71" t="str">
        <f t="shared" si="123"/>
        <v>2.25399794838793-76.1786806571494j</v>
      </c>
      <c r="BB144" s="71">
        <f t="shared" si="124"/>
        <v>37.640469381063099</v>
      </c>
      <c r="BC144" s="71">
        <f t="shared" si="125"/>
        <v>91.694790469503317</v>
      </c>
      <c r="BD144" s="71" t="str">
        <f t="shared" si="90"/>
        <v>12.4124655348527-573.817157174136j</v>
      </c>
      <c r="BE144" s="71">
        <f t="shared" si="126"/>
        <v>55.177502254295845</v>
      </c>
      <c r="BF144" s="71">
        <f t="shared" si="127"/>
        <v>91.23919437748313</v>
      </c>
      <c r="BG144" s="71"/>
      <c r="BH144" s="71" t="str">
        <f t="shared" si="91"/>
        <v>-1.30952747016291-187.801317493114j</v>
      </c>
      <c r="BI144" s="71">
        <f t="shared" si="128"/>
        <v>45.474183850534679</v>
      </c>
      <c r="BJ144" s="71">
        <f t="shared" si="129"/>
        <v>89.600486395976645</v>
      </c>
      <c r="BK144" s="71"/>
      <c r="BL144" s="71">
        <f t="shared" si="130"/>
        <v>-44.474183850534679</v>
      </c>
      <c r="BM144" s="71">
        <f t="shared" si="131"/>
        <v>-89.600486395976645</v>
      </c>
      <c r="BN144" s="71"/>
      <c r="BO144" s="158"/>
      <c r="BP144" s="158" t="str">
        <f t="shared" si="92"/>
        <v>0.00001+7.41784452228946E-08j</v>
      </c>
      <c r="BQ144" s="158" t="str">
        <f t="shared" si="93"/>
        <v>1.99146589395019E-09+7.88629506307465E-08j</v>
      </c>
      <c r="BR144" s="158" t="str">
        <f t="shared" si="94"/>
        <v>-0.00040306070806707-0.00197246663218732j</v>
      </c>
      <c r="BS144" s="158" t="str">
        <f t="shared" si="95"/>
        <v>0.000041251991465894+1.53041395853641E-07j</v>
      </c>
      <c r="BT144" s="158" t="str">
        <f t="shared" si="132"/>
        <v>-1.63251878427553E-08-8.14298616511283E-08j</v>
      </c>
      <c r="BU144" s="158" t="str">
        <f t="shared" si="133"/>
        <v>-1.99146589395019E-09-7.88629506307465E-08j</v>
      </c>
      <c r="BV144" s="158" t="str">
        <f t="shared" si="134"/>
        <v>-1.83166537367055E-08-1.60292812281875E-07j</v>
      </c>
      <c r="BW144" s="158" t="str">
        <f t="shared" si="135"/>
        <v>0.999999936904263-0.000251188639582425j</v>
      </c>
      <c r="BX144" s="158" t="str">
        <f t="shared" si="136"/>
        <v>-0.00001-7.41784452228946E-08j</v>
      </c>
      <c r="BY144" s="158" t="str">
        <f t="shared" si="137"/>
        <v>7.47828828456845-61.5313977237451j</v>
      </c>
      <c r="BZ144" s="71">
        <f t="shared" si="138"/>
        <v>35.845616222318597</v>
      </c>
      <c r="CA144" s="71">
        <f t="shared" si="139"/>
        <v>96.929522245905858</v>
      </c>
      <c r="CB144" s="158" t="str">
        <f t="shared" si="96"/>
        <v>52.6323862874864-463.825058521716j</v>
      </c>
      <c r="CC144" s="71" t="str">
        <f t="shared" si="97"/>
        <v>12.8749148362652-152.201252571694j</v>
      </c>
      <c r="CD144" s="71">
        <f t="shared" si="140"/>
        <v>43.679330691790213</v>
      </c>
      <c r="CE144" s="71">
        <f t="shared" si="141"/>
        <v>94.835218172379172</v>
      </c>
      <c r="CF144" s="71"/>
      <c r="CG144" s="71">
        <f t="shared" si="142"/>
        <v>-42.679330691790213</v>
      </c>
      <c r="CH144" s="71">
        <f t="shared" si="143"/>
        <v>-94.835218172379172</v>
      </c>
      <c r="CI144" s="71"/>
      <c r="CJ144" s="158"/>
      <c r="CK144" s="158"/>
      <c r="CL144" s="158"/>
      <c r="CM144" s="71"/>
      <c r="CN144" s="158">
        <v>4168.6938347033501</v>
      </c>
      <c r="CO144" s="158">
        <v>21.345719999858598</v>
      </c>
      <c r="CP144" s="158">
        <v>71.799217342638798</v>
      </c>
      <c r="CQ144" s="64"/>
      <c r="CR144" s="69"/>
      <c r="CS144" s="69"/>
      <c r="CT144" s="69"/>
      <c r="CU144" s="64"/>
      <c r="CV144" s="69"/>
      <c r="CW144" s="69"/>
      <c r="CX144" s="69"/>
      <c r="CY144" s="64"/>
      <c r="CZ144" s="69"/>
      <c r="DA144" s="69"/>
      <c r="DB144" s="69"/>
      <c r="DC144" s="64"/>
      <c r="DD144" s="69"/>
      <c r="DE144" s="69"/>
      <c r="DF144" s="69"/>
      <c r="DG144" s="64"/>
      <c r="DH144" s="69"/>
      <c r="DI144" s="69"/>
      <c r="DJ144" s="69"/>
      <c r="DK144" s="64"/>
      <c r="DL144" s="69"/>
      <c r="DM144" s="69"/>
      <c r="DN144" s="69"/>
      <c r="DO144" s="70"/>
    </row>
    <row r="145" spans="1:119">
      <c r="A145" s="71">
        <v>81</v>
      </c>
      <c r="B145" s="71">
        <f t="shared" si="72"/>
        <v>269.15348039269156</v>
      </c>
      <c r="C145" s="71" t="str">
        <f t="shared" si="98"/>
        <v>1691.14119337961j</v>
      </c>
      <c r="D145" s="71">
        <f t="shared" si="73"/>
        <v>0.99999884090246383</v>
      </c>
      <c r="E145" s="71" t="str">
        <f t="shared" si="74"/>
        <v>-0.00169114119337961j</v>
      </c>
      <c r="F145" s="71" t="str">
        <f t="shared" si="99"/>
        <v>0.999998840902464-0.00169114119337961j</v>
      </c>
      <c r="G145" s="71">
        <f t="shared" si="100"/>
        <v>2.352854025827516E-6</v>
      </c>
      <c r="H145" s="71">
        <f t="shared" si="101"/>
        <v>-9.6895272880250211E-2</v>
      </c>
      <c r="I145" s="71"/>
      <c r="J145" s="71">
        <f t="shared" si="75"/>
        <v>42.477876106194692</v>
      </c>
      <c r="K145" s="71" t="str">
        <f t="shared" si="76"/>
        <v>1+0.0558837607352292j</v>
      </c>
      <c r="L145" s="71">
        <f t="shared" si="77"/>
        <v>0.99960691641579158</v>
      </c>
      <c r="M145" s="71" t="str">
        <f t="shared" si="78"/>
        <v>0.00859369111559681j</v>
      </c>
      <c r="N145" s="71" t="str">
        <f t="shared" si="102"/>
        <v>0.999606916415792+0.00859369111559681j</v>
      </c>
      <c r="O145" s="71" t="str">
        <f t="shared" si="103"/>
        <v>1.00079989497476+0.0473017891261036j</v>
      </c>
      <c r="P145" s="71" t="str">
        <f t="shared" si="104"/>
        <v>42.5118539458305+2.00927953809998j</v>
      </c>
      <c r="Q145" s="71"/>
      <c r="R145" s="71">
        <f t="shared" si="79"/>
        <v>46.725663716814154</v>
      </c>
      <c r="S145" s="71" t="str">
        <f t="shared" si="80"/>
        <v>1+0.0000761013537020825j</v>
      </c>
      <c r="T145" s="71" t="str">
        <f t="shared" si="105"/>
        <v>0.999606916415792+0.00859369111559681j</v>
      </c>
      <c r="U145" s="71" t="str">
        <f t="shared" si="106"/>
        <v>1.00031995939669-0.00852368991670251j</v>
      </c>
      <c r="V145" s="71" t="str">
        <f t="shared" si="107"/>
        <v>46.7406140319869-0.398275068674241j</v>
      </c>
      <c r="W145" s="71"/>
      <c r="X145" s="71" t="str">
        <f t="shared" si="81"/>
        <v>2.05507150259294+0.0936479589662443j</v>
      </c>
      <c r="Y145" s="71">
        <f t="shared" si="108"/>
        <v>6.2655477388068235</v>
      </c>
      <c r="Z145" s="71">
        <f t="shared" si="109"/>
        <v>-177.39088230369569</v>
      </c>
      <c r="AA145" s="71"/>
      <c r="AB145" s="71" t="str">
        <f t="shared" si="82"/>
        <v>7.53105539768044-0.0641718485693841j</v>
      </c>
      <c r="AC145" s="71">
        <f t="shared" si="110"/>
        <v>17.537432160751344</v>
      </c>
      <c r="AD145" s="71">
        <f t="shared" si="111"/>
        <v>179.51179656635543</v>
      </c>
      <c r="AE145" s="71"/>
      <c r="AF145" s="71" t="str">
        <f t="shared" si="112"/>
        <v>2.46214219420422-0.0964777549367073j</v>
      </c>
      <c r="AG145" s="71">
        <f t="shared" si="113"/>
        <v>7.8329257603292435</v>
      </c>
      <c r="AH145" s="71">
        <f t="shared" si="114"/>
        <v>177.75604283266938</v>
      </c>
      <c r="AI145" s="71"/>
      <c r="AJ145" s="71" t="str">
        <f t="shared" si="83"/>
        <v>99993.6827506957-794.786149093938j</v>
      </c>
      <c r="AK145" s="71" t="str">
        <f t="shared" si="84"/>
        <v>31999.9998416214-2.25124714548477j</v>
      </c>
      <c r="AL145" s="71" t="str">
        <f t="shared" si="115"/>
        <v>10000-13140370.7207988j</v>
      </c>
      <c r="AM145" s="71" t="str">
        <f t="shared" si="116"/>
        <v>963.138854794877-4078046.59125598j</v>
      </c>
      <c r="AN145" s="71" t="str">
        <f t="shared" si="117"/>
        <v>10963.1388547949-4078046.59125598j</v>
      </c>
      <c r="AO145" s="71" t="str">
        <f t="shared" si="118"/>
        <v>31997.3194100315-253.323479133032j</v>
      </c>
      <c r="AP145" s="71" t="str">
        <f t="shared" si="119"/>
        <v>0.242427107394414+0.00144682851148158j</v>
      </c>
      <c r="AQ145" s="71" t="str">
        <f t="shared" si="85"/>
        <v>1+0.0270582590940738j</v>
      </c>
      <c r="AR145" s="71" t="str">
        <f t="shared" si="86"/>
        <v>1+0.000054008501185776j</v>
      </c>
      <c r="AS145" s="71" t="str">
        <f t="shared" si="87"/>
        <v>8.47261737883185E-08j</v>
      </c>
      <c r="AT145" s="71" t="str">
        <f t="shared" si="120"/>
        <v>-4.57593365751266E-12+8.47261737883185E-08j</v>
      </c>
      <c r="AU145" s="149" t="str">
        <f t="shared" si="121"/>
        <v>318723.828855848-11802745.4061306j</v>
      </c>
      <c r="AV145" s="71" t="str">
        <f t="shared" si="88"/>
        <v>9638.54824253465-7.58840530799897j</v>
      </c>
      <c r="AW145" s="71"/>
      <c r="AX145" s="71" t="str">
        <f t="shared" si="89"/>
        <v>0.602409265158416-0.000474275331749936j</v>
      </c>
      <c r="AY145" s="71"/>
      <c r="AZ145" s="71" t="str">
        <f t="shared" si="122"/>
        <v>3.83455566318711-118.011583751957j</v>
      </c>
      <c r="BA145" s="71" t="str">
        <f t="shared" si="123"/>
        <v>2.25400187623529-71.0930900833565j</v>
      </c>
      <c r="BB145" s="71">
        <f t="shared" si="124"/>
        <v>37.040911176052951</v>
      </c>
      <c r="BC145" s="71">
        <f t="shared" si="125"/>
        <v>91.81595072330461</v>
      </c>
      <c r="BD145" s="71" t="str">
        <f t="shared" si="90"/>
        <v>12.4128379852449-535.550643277121j</v>
      </c>
      <c r="BE145" s="71">
        <f t="shared" si="126"/>
        <v>54.578343336804309</v>
      </c>
      <c r="BF145" s="71">
        <f t="shared" si="127"/>
        <v>91.327747289660053</v>
      </c>
      <c r="BG145" s="71"/>
      <c r="BH145" s="71" t="str">
        <f t="shared" si="91"/>
        <v>-1.30922859746093-175.258757851236j</v>
      </c>
      <c r="BI145" s="71">
        <f t="shared" si="128"/>
        <v>44.873836936382204</v>
      </c>
      <c r="BJ145" s="71">
        <f t="shared" si="129"/>
        <v>89.571993555974018</v>
      </c>
      <c r="BK145" s="71"/>
      <c r="BL145" s="71">
        <f t="shared" si="130"/>
        <v>-43.873836936382204</v>
      </c>
      <c r="BM145" s="71">
        <f t="shared" si="131"/>
        <v>-89.571993555974018</v>
      </c>
      <c r="BN145" s="71"/>
      <c r="BO145" s="158"/>
      <c r="BP145" s="158" t="str">
        <f t="shared" si="92"/>
        <v>0.00001+7.94836360888417E-08j</v>
      </c>
      <c r="BQ145" s="158" t="str">
        <f t="shared" si="93"/>
        <v>2.28629292079998E-09+8.44951965627646E-08j</v>
      </c>
      <c r="BR145" s="158" t="str">
        <f t="shared" si="94"/>
        <v>-0.000409859373708954-0.0021133664871487j</v>
      </c>
      <c r="BS145" s="158" t="str">
        <f t="shared" si="95"/>
        <v>0.0000412522862929208+1.63978832651606E-07j</v>
      </c>
      <c r="BT145" s="158" t="str">
        <f t="shared" si="132"/>
        <v>-1.65610888545513E-08-8.72484076313746E-08j</v>
      </c>
      <c r="BU145" s="158" t="str">
        <f t="shared" si="133"/>
        <v>-2.28629292079998E-09-8.44951965627646E-08j</v>
      </c>
      <c r="BV145" s="158" t="str">
        <f t="shared" si="134"/>
        <v>-1.88473817753513E-08-1.71743604194139E-07j</v>
      </c>
      <c r="BW145" s="158" t="str">
        <f t="shared" si="135"/>
        <v>0.999999927556402-0.00026915347405293j</v>
      </c>
      <c r="BX145" s="158" t="str">
        <f t="shared" si="136"/>
        <v>-0.00001-7.94836360888417E-08j</v>
      </c>
      <c r="BY145" s="158" t="str">
        <f t="shared" si="137"/>
        <v>6.75562476133644-57.4850800190078j</v>
      </c>
      <c r="BZ145" s="71">
        <f t="shared" si="138"/>
        <v>35.250672200347104</v>
      </c>
      <c r="CA145" s="71">
        <f t="shared" si="139"/>
        <v>96.702634678359829</v>
      </c>
      <c r="CB145" s="158" t="str">
        <f t="shared" si="96"/>
        <v>47.1880604735878-433.356843092417j</v>
      </c>
      <c r="CC145" s="71" t="str">
        <f t="shared" si="97"/>
        <v>11.0872773105065-142.188208562174j</v>
      </c>
      <c r="CD145" s="71">
        <f t="shared" si="140"/>
        <v>43.083597960676379</v>
      </c>
      <c r="CE145" s="71">
        <f t="shared" si="141"/>
        <v>94.458677511029251</v>
      </c>
      <c r="CF145" s="71"/>
      <c r="CG145" s="71">
        <f t="shared" si="142"/>
        <v>-42.083597960676379</v>
      </c>
      <c r="CH145" s="71">
        <f t="shared" si="143"/>
        <v>-94.458677511029251</v>
      </c>
      <c r="CI145" s="71"/>
      <c r="CJ145" s="158"/>
      <c r="CK145" s="158"/>
      <c r="CL145" s="158"/>
      <c r="CM145" s="71"/>
      <c r="CN145" s="158">
        <v>4365.1583224016504</v>
      </c>
      <c r="CO145" s="158">
        <v>20.805185010072201</v>
      </c>
      <c r="CP145" s="158">
        <v>71.621833784632699</v>
      </c>
      <c r="CQ145" s="64"/>
      <c r="CR145" s="69"/>
      <c r="CS145" s="69"/>
      <c r="CT145" s="69"/>
      <c r="CU145" s="64"/>
      <c r="CV145" s="69"/>
      <c r="CW145" s="69"/>
      <c r="CX145" s="69"/>
      <c r="CY145" s="64"/>
      <c r="CZ145" s="69"/>
      <c r="DA145" s="69"/>
      <c r="DB145" s="69"/>
      <c r="DC145" s="64"/>
      <c r="DD145" s="69"/>
      <c r="DE145" s="69"/>
      <c r="DF145" s="69"/>
      <c r="DG145" s="64"/>
      <c r="DH145" s="69"/>
      <c r="DI145" s="69"/>
      <c r="DJ145" s="69"/>
      <c r="DK145" s="64"/>
      <c r="DL145" s="69"/>
      <c r="DM145" s="69"/>
      <c r="DN145" s="69"/>
      <c r="DO145" s="70"/>
    </row>
    <row r="146" spans="1:119">
      <c r="A146" s="71">
        <v>82</v>
      </c>
      <c r="B146" s="71">
        <f t="shared" si="72"/>
        <v>288.40315031266073</v>
      </c>
      <c r="C146" s="71" t="str">
        <f t="shared" si="98"/>
        <v>1812.09043658882j</v>
      </c>
      <c r="D146" s="71">
        <f t="shared" si="73"/>
        <v>0.9999986691779662</v>
      </c>
      <c r="E146" s="71" t="str">
        <f t="shared" si="74"/>
        <v>-0.00181209043658882j</v>
      </c>
      <c r="F146" s="71" t="str">
        <f t="shared" si="99"/>
        <v>0.999998669177966-0.00181209043658882j</v>
      </c>
      <c r="G146" s="71">
        <f t="shared" si="100"/>
        <v>2.7014387508626072E-6</v>
      </c>
      <c r="H146" s="71">
        <f t="shared" si="101"/>
        <v>-0.10382515864273506</v>
      </c>
      <c r="I146" s="71"/>
      <c r="J146" s="71">
        <f t="shared" si="75"/>
        <v>42.477876106194692</v>
      </c>
      <c r="K146" s="71" t="str">
        <f t="shared" si="76"/>
        <v>1+0.0598805284770775j</v>
      </c>
      <c r="L146" s="71">
        <f t="shared" si="77"/>
        <v>0.9995486796592401</v>
      </c>
      <c r="M146" s="71" t="str">
        <f t="shared" si="78"/>
        <v>0.0092083059336109j</v>
      </c>
      <c r="N146" s="71" t="str">
        <f t="shared" si="102"/>
        <v>0.99954867965924+0.0092083059336109j</v>
      </c>
      <c r="O146" s="71" t="str">
        <f t="shared" si="103"/>
        <v>1.00091847296222+0.0506866408754706j</v>
      </c>
      <c r="P146" s="71" t="str">
        <f t="shared" si="104"/>
        <v>42.5168908868908+2.15306085134742j</v>
      </c>
      <c r="Q146" s="71"/>
      <c r="R146" s="71">
        <f t="shared" si="79"/>
        <v>46.725663716814154</v>
      </c>
      <c r="S146" s="71" t="str">
        <f t="shared" si="80"/>
        <v>1+0.0000815440696464969j</v>
      </c>
      <c r="T146" s="71" t="str">
        <f t="shared" si="105"/>
        <v>0.99954867965924+0.0092083059336109j</v>
      </c>
      <c r="U146" s="71" t="str">
        <f t="shared" si="106"/>
        <v>1.0003673750173-0.00913426724612215j</v>
      </c>
      <c r="V146" s="71" t="str">
        <f t="shared" si="107"/>
        <v>46.7428295583305-0.426804699641814j</v>
      </c>
      <c r="W146" s="71"/>
      <c r="X146" s="71" t="str">
        <f t="shared" si="81"/>
        <v>2.05533896270448+0.100348957279333j</v>
      </c>
      <c r="Y146" s="71">
        <f t="shared" si="108"/>
        <v>6.268009233750754</v>
      </c>
      <c r="Z146" s="71">
        <f t="shared" si="109"/>
        <v>-177.20483586219208</v>
      </c>
      <c r="AA146" s="71"/>
      <c r="AB146" s="71" t="str">
        <f t="shared" si="82"/>
        <v>7.53141237312833-0.0687686694657705j</v>
      </c>
      <c r="AC146" s="71">
        <f t="shared" si="110"/>
        <v>17.537890621856562</v>
      </c>
      <c r="AD146" s="71">
        <f t="shared" si="111"/>
        <v>179.47685177337075</v>
      </c>
      <c r="AE146" s="71"/>
      <c r="AF146" s="71" t="str">
        <f t="shared" si="112"/>
        <v>2.46160598767174-0.103356212654607j</v>
      </c>
      <c r="AG146" s="71">
        <f t="shared" si="113"/>
        <v>7.8320203775097461</v>
      </c>
      <c r="AH146" s="71">
        <f t="shared" si="114"/>
        <v>177.59571656914733</v>
      </c>
      <c r="AI146" s="71"/>
      <c r="AJ146" s="71" t="str">
        <f t="shared" si="83"/>
        <v>99992.7468952169-851.620731772224j</v>
      </c>
      <c r="AK146" s="71" t="str">
        <f t="shared" si="84"/>
        <v>31999.9998181571-2.41225477547918j</v>
      </c>
      <c r="AL146" s="71" t="str">
        <f t="shared" si="115"/>
        <v>10000-12263307.4892523j</v>
      </c>
      <c r="AM146" s="71" t="str">
        <f t="shared" si="116"/>
        <v>963.138815489694-3805854.59003182j</v>
      </c>
      <c r="AN146" s="71" t="str">
        <f t="shared" si="117"/>
        <v>10963.1388154897-3805854.59003182j</v>
      </c>
      <c r="AO146" s="71" t="str">
        <f t="shared" si="118"/>
        <v>31996.9223221434-271.436488486848j</v>
      </c>
      <c r="AP146" s="71" t="str">
        <f t="shared" si="119"/>
        <v>0.242427531848209+0.00155030378081754j</v>
      </c>
      <c r="AQ146" s="71" t="str">
        <f t="shared" si="85"/>
        <v>1+0.0289934469854211j</v>
      </c>
      <c r="AR146" s="71" t="str">
        <f t="shared" si="86"/>
        <v>1+0.0000578711516675072j</v>
      </c>
      <c r="AS146" s="71" t="str">
        <f t="shared" si="87"/>
        <v>9.07857308730999E-08j</v>
      </c>
      <c r="AT146" s="71" t="str">
        <f t="shared" si="120"/>
        <v>-5.25387480060266E-12+9.07857308730999E-08j</v>
      </c>
      <c r="AU146" s="149" t="str">
        <f t="shared" si="121"/>
        <v>318723.82871811-11014965.2915489j</v>
      </c>
      <c r="AV146" s="71" t="str">
        <f t="shared" si="88"/>
        <v>9638.54735741624-8.13112203679855j</v>
      </c>
      <c r="AW146" s="71"/>
      <c r="AX146" s="71" t="str">
        <f t="shared" si="89"/>
        <v>0.602409209838515-0.000508195127299909j</v>
      </c>
      <c r="AY146" s="71"/>
      <c r="AZ146" s="71" t="str">
        <f t="shared" si="122"/>
        <v>3.83456166196251-110.132647588202j</v>
      </c>
      <c r="BA146" s="71" t="str">
        <f t="shared" si="123"/>
        <v>2.25400638599894-66.3468699165843j</v>
      </c>
      <c r="BB146" s="71">
        <f t="shared" si="124"/>
        <v>36.44141837648624</v>
      </c>
      <c r="BC146" s="71">
        <f t="shared" si="125"/>
        <v>91.945764772051234</v>
      </c>
      <c r="BD146" s="71" t="str">
        <f t="shared" si="90"/>
        <v>12.4132656172406-499.840642028231j</v>
      </c>
      <c r="BE146" s="71">
        <f t="shared" si="126"/>
        <v>53.979308998342788</v>
      </c>
      <c r="BF146" s="71">
        <f t="shared" si="127"/>
        <v>91.422616545421974</v>
      </c>
      <c r="BG146" s="71"/>
      <c r="BH146" s="71" t="str">
        <f t="shared" si="91"/>
        <v>-1.30888558004075-163.552817813298j</v>
      </c>
      <c r="BI146" s="71">
        <f t="shared" si="128"/>
        <v>44.273438753995976</v>
      </c>
      <c r="BJ146" s="71">
        <f t="shared" si="129"/>
        <v>89.541481341198562</v>
      </c>
      <c r="BK146" s="71"/>
      <c r="BL146" s="71">
        <f t="shared" si="130"/>
        <v>-43.273438753995976</v>
      </c>
      <c r="BM146" s="71">
        <f t="shared" si="131"/>
        <v>-89.541481341198562</v>
      </c>
      <c r="BN146" s="71"/>
      <c r="BO146" s="158"/>
      <c r="BP146" s="158" t="str">
        <f t="shared" si="92"/>
        <v>0.00001+8.51682505196745E-08j</v>
      </c>
      <c r="BQ146" s="158" t="str">
        <f t="shared" si="93"/>
        <v>2.62473099901267E-09+9.05284218303701E-08j</v>
      </c>
      <c r="BR146" s="158" t="str">
        <f t="shared" si="94"/>
        <v>-0.000417663940938161-0.00226430438694286j</v>
      </c>
      <c r="BS146" s="158" t="str">
        <f t="shared" si="95"/>
        <v>0.000041252624730999+1.75696672350045E-07j</v>
      </c>
      <c r="BT146" s="158" t="str">
        <f t="shared" si="132"/>
        <v>-1.68319030732186E-08-9.3481881315892E-08j</v>
      </c>
      <c r="BU146" s="158" t="str">
        <f t="shared" si="133"/>
        <v>-2.62473099901267E-09-9.05284218303701E-08j</v>
      </c>
      <c r="BV146" s="158" t="str">
        <f t="shared" si="134"/>
        <v>-1.94566340722313E-08-1.84010303146262E-07j</v>
      </c>
      <c r="BW146" s="158" t="str">
        <f t="shared" si="135"/>
        <v>0.999999916823622-0.000288403140424116j</v>
      </c>
      <c r="BX146" s="158" t="str">
        <f t="shared" si="136"/>
        <v>-0.00001-8.51682505196745E-08j</v>
      </c>
      <c r="BY146" s="158" t="str">
        <f t="shared" si="137"/>
        <v>6.12494268338975-53.6972810412098j</v>
      </c>
      <c r="BZ146" s="71">
        <f t="shared" si="138"/>
        <v>34.655186088419313</v>
      </c>
      <c r="CA146" s="71">
        <f t="shared" si="139"/>
        <v>96.507278799422224</v>
      </c>
      <c r="CB146" s="158" t="str">
        <f t="shared" si="96"/>
        <v>42.4367785392499-404.837570996008j</v>
      </c>
      <c r="CC146" s="71" t="str">
        <f t="shared" si="97"/>
        <v>9.52724798530891-132.814599411216j</v>
      </c>
      <c r="CD146" s="71">
        <f t="shared" si="140"/>
        <v>42.487206465929063</v>
      </c>
      <c r="CE146" s="71">
        <f t="shared" si="141"/>
        <v>94.102995368569538</v>
      </c>
      <c r="CF146" s="71"/>
      <c r="CG146" s="71">
        <f t="shared" si="142"/>
        <v>-41.487206465929063</v>
      </c>
      <c r="CH146" s="71">
        <f t="shared" si="143"/>
        <v>-94.102995368569538</v>
      </c>
      <c r="CI146" s="71"/>
      <c r="CJ146" s="158"/>
      <c r="CK146" s="158"/>
      <c r="CL146" s="158"/>
      <c r="CM146" s="71"/>
      <c r="CN146" s="158">
        <v>4570.8818961487405</v>
      </c>
      <c r="CO146" s="158">
        <v>20.261010925793599</v>
      </c>
      <c r="CP146" s="158">
        <v>71.488270743902703</v>
      </c>
      <c r="CQ146" s="64"/>
      <c r="CR146" s="69"/>
      <c r="CS146" s="69"/>
      <c r="CT146" s="69"/>
      <c r="CU146" s="64"/>
      <c r="CV146" s="69"/>
      <c r="CW146" s="69"/>
      <c r="CX146" s="69"/>
      <c r="CY146" s="64"/>
      <c r="CZ146" s="69"/>
      <c r="DA146" s="69"/>
      <c r="DB146" s="69"/>
      <c r="DC146" s="64"/>
      <c r="DD146" s="69"/>
      <c r="DE146" s="69"/>
      <c r="DF146" s="69"/>
      <c r="DG146" s="64"/>
      <c r="DH146" s="69"/>
      <c r="DI146" s="69"/>
      <c r="DJ146" s="69"/>
      <c r="DK146" s="64"/>
      <c r="DL146" s="69"/>
      <c r="DM146" s="69"/>
      <c r="DN146" s="69"/>
      <c r="DO146" s="70"/>
    </row>
    <row r="147" spans="1:119">
      <c r="A147" s="71">
        <v>83</v>
      </c>
      <c r="B147" s="71">
        <f t="shared" si="72"/>
        <v>309.02954325135909</v>
      </c>
      <c r="C147" s="71" t="str">
        <f t="shared" si="98"/>
        <v>1941.68988564136j</v>
      </c>
      <c r="D147" s="71">
        <f t="shared" si="73"/>
        <v>0.99999847201186232</v>
      </c>
      <c r="E147" s="71" t="str">
        <f t="shared" si="74"/>
        <v>-0.00194168988564136j</v>
      </c>
      <c r="F147" s="71" t="str">
        <f t="shared" si="99"/>
        <v>0.999998472011862-0.00194168988564136j</v>
      </c>
      <c r="G147" s="71">
        <f t="shared" si="100"/>
        <v>3.1016678506560638E-6</v>
      </c>
      <c r="H147" s="71">
        <f t="shared" si="101"/>
        <v>-0.11125066574919168</v>
      </c>
      <c r="I147" s="71"/>
      <c r="J147" s="71">
        <f t="shared" si="75"/>
        <v>42.477876106194692</v>
      </c>
      <c r="K147" s="71" t="str">
        <f t="shared" si="76"/>
        <v>1+0.0641631422710187j</v>
      </c>
      <c r="L147" s="71">
        <f t="shared" si="77"/>
        <v>0.99948181491630139</v>
      </c>
      <c r="M147" s="71" t="str">
        <f t="shared" si="78"/>
        <v>0.00986687757639807j</v>
      </c>
      <c r="N147" s="71" t="str">
        <f t="shared" si="102"/>
        <v>0.999481814916301+0.00986687757639807j</v>
      </c>
      <c r="O147" s="71" t="str">
        <f t="shared" si="103"/>
        <v>1.00105464120513+0.0543140033853529j</v>
      </c>
      <c r="P147" s="71" t="str">
        <f t="shared" si="104"/>
        <v>42.5226750246427+2.30714350663446j</v>
      </c>
      <c r="Q147" s="71"/>
      <c r="R147" s="71">
        <f t="shared" si="79"/>
        <v>46.725663716814154</v>
      </c>
      <c r="S147" s="71" t="str">
        <f t="shared" si="80"/>
        <v>1+0.0000873760448538612j</v>
      </c>
      <c r="T147" s="71" t="str">
        <f t="shared" si="105"/>
        <v>0.999481814916301+0.00986687757639807j</v>
      </c>
      <c r="U147" s="71" t="str">
        <f t="shared" si="106"/>
        <v>1.00042181940499-0.00978873594892957j</v>
      </c>
      <c r="V147" s="71" t="str">
        <f t="shared" si="107"/>
        <v>46.7453735084809-0.457385184162373j</v>
      </c>
      <c r="W147" s="71"/>
      <c r="X147" s="71" t="str">
        <f t="shared" si="81"/>
        <v>2.05564609629321+0.107529980391173j</v>
      </c>
      <c r="Y147" s="71">
        <f t="shared" si="108"/>
        <v>6.270834293109111</v>
      </c>
      <c r="Z147" s="71">
        <f t="shared" si="109"/>
        <v>-177.00561112048078</v>
      </c>
      <c r="AA147" s="71"/>
      <c r="AB147" s="71" t="str">
        <f t="shared" si="82"/>
        <v>7.53182226567913-0.073695932998394j</v>
      </c>
      <c r="AC147" s="71">
        <f t="shared" si="110"/>
        <v>17.538417028962147</v>
      </c>
      <c r="AD147" s="71">
        <f t="shared" si="111"/>
        <v>179.43940111224833</v>
      </c>
      <c r="AE147" s="71"/>
      <c r="AF147" s="71" t="str">
        <f t="shared" si="112"/>
        <v>2.46099061568717-0.110721659179222j</v>
      </c>
      <c r="AG147" s="71">
        <f t="shared" si="113"/>
        <v>7.8309810914404876</v>
      </c>
      <c r="AH147" s="71">
        <f t="shared" si="114"/>
        <v>177.42396067142704</v>
      </c>
      <c r="AI147" s="71"/>
      <c r="AJ147" s="71" t="str">
        <f t="shared" si="83"/>
        <v>99991.6724109622-912.518249153029j</v>
      </c>
      <c r="AK147" s="71" t="str">
        <f t="shared" si="84"/>
        <v>31999.9997912164-2.58477755890143j</v>
      </c>
      <c r="AL147" s="71" t="str">
        <f t="shared" si="115"/>
        <v>10000-11444784.4563407j</v>
      </c>
      <c r="AM147" s="71" t="str">
        <f t="shared" si="116"/>
        <v>963.138770361312-3551830.23924544j</v>
      </c>
      <c r="AN147" s="71" t="str">
        <f t="shared" si="117"/>
        <v>10963.1387703613-3551830.23924544j</v>
      </c>
      <c r="AO147" s="71" t="str">
        <f t="shared" si="118"/>
        <v>31996.466420546-290.843889400603j</v>
      </c>
      <c r="AP147" s="71" t="str">
        <f t="shared" si="119"/>
        <v>0.242428019185763+0.00166117932214627j</v>
      </c>
      <c r="AQ147" s="71" t="str">
        <f t="shared" si="85"/>
        <v>1+0.0310670381702618j</v>
      </c>
      <c r="AR147" s="71" t="str">
        <f t="shared" si="86"/>
        <v>1+0.0000620100562280674j</v>
      </c>
      <c r="AS147" s="71" t="str">
        <f t="shared" si="87"/>
        <v>9.72786632706321E-08j</v>
      </c>
      <c r="AT147" s="71" t="str">
        <f t="shared" si="120"/>
        <v>-6.03225537920313E-12+9.72786632706321E-08j</v>
      </c>
      <c r="AU147" s="149" t="str">
        <f t="shared" si="121"/>
        <v>318723.828559967-10279766.2817538j</v>
      </c>
      <c r="AV147" s="71" t="str">
        <f t="shared" si="88"/>
        <v>9638.54634116452-8.71265331704351j</v>
      </c>
      <c r="AW147" s="71"/>
      <c r="AX147" s="71" t="str">
        <f t="shared" si="89"/>
        <v>0.602409146322783-0.000544540832315219j</v>
      </c>
      <c r="AY147" s="71"/>
      <c r="AZ147" s="71" t="str">
        <f t="shared" si="122"/>
        <v>3.83456854946539-102.779441300201j</v>
      </c>
      <c r="BA147" s="71" t="str">
        <f t="shared" si="123"/>
        <v>2.25401156388913-61.9173635723362j</v>
      </c>
      <c r="BB147" s="71">
        <f t="shared" si="124"/>
        <v>35.842000657126924</v>
      </c>
      <c r="BC147" s="71">
        <f t="shared" si="125"/>
        <v>92.084848883557783</v>
      </c>
      <c r="BD147" s="71" t="str">
        <f t="shared" si="90"/>
        <v>12.4137566067343-466.516689071462j</v>
      </c>
      <c r="BE147" s="71">
        <f t="shared" si="126"/>
        <v>53.380417686089075</v>
      </c>
      <c r="BF147" s="71">
        <f t="shared" si="127"/>
        <v>91.524249995806102</v>
      </c>
      <c r="BG147" s="71"/>
      <c r="BH147" s="71" t="str">
        <f t="shared" si="91"/>
        <v>-1.30849192035066-152.627618599773j</v>
      </c>
      <c r="BI147" s="71">
        <f t="shared" si="128"/>
        <v>43.672981748567416</v>
      </c>
      <c r="BJ147" s="71">
        <f t="shared" si="129"/>
        <v>89.508809554984822</v>
      </c>
      <c r="BK147" s="71"/>
      <c r="BL147" s="71">
        <f t="shared" si="130"/>
        <v>-42.672981748567416</v>
      </c>
      <c r="BM147" s="71">
        <f t="shared" si="131"/>
        <v>-89.508809554984822</v>
      </c>
      <c r="BN147" s="71"/>
      <c r="BO147" s="158"/>
      <c r="BP147" s="158" t="str">
        <f t="shared" si="92"/>
        <v>0.00001+9.12594246251439E-08j</v>
      </c>
      <c r="BQ147" s="158" t="str">
        <f t="shared" si="93"/>
        <v>3.01321944812562E-09+9.69908824784577E-08j</v>
      </c>
      <c r="BR147" s="158" t="str">
        <f t="shared" si="94"/>
        <v>-0.00042662301004457-0.00242598927646891j</v>
      </c>
      <c r="BS147" s="158" t="str">
        <f t="shared" si="95"/>
        <v>0.0000412530132194481+1.88250307103602E-07j</v>
      </c>
      <c r="BT147" s="158" t="str">
        <f t="shared" si="132"/>
        <v>-1.71427914467641E-08-1.0015967960507E-07j</v>
      </c>
      <c r="BU147" s="158" t="str">
        <f t="shared" si="133"/>
        <v>-3.01321944812562E-09-9.69908824784577E-08j</v>
      </c>
      <c r="BV147" s="158" t="str">
        <f t="shared" si="134"/>
        <v>-2.01560108948897E-08-1.97150562083528E-07j</v>
      </c>
      <c r="BW147" s="158" t="str">
        <f t="shared" si="135"/>
        <v>0.999999904500741-0.000309029528847458j</v>
      </c>
      <c r="BX147" s="158" t="str">
        <f t="shared" si="136"/>
        <v>-0.00001-9.12594246251439E-08j</v>
      </c>
      <c r="BY147" s="158" t="str">
        <f t="shared" si="137"/>
        <v>5.57467676776267-50.1528572716355j</v>
      </c>
      <c r="BZ147" s="71">
        <f t="shared" si="138"/>
        <v>34.059242572440347</v>
      </c>
      <c r="CA147" s="71">
        <f t="shared" si="139"/>
        <v>96.342603400026647</v>
      </c>
      <c r="CB147" s="158" t="str">
        <f t="shared" si="96"/>
        <v>38.2914129942306-378.153238091497j</v>
      </c>
      <c r="CC147" s="71" t="str">
        <f t="shared" si="97"/>
        <v>8.16621964125902-124.042948556507j</v>
      </c>
      <c r="CD147" s="71">
        <f t="shared" si="140"/>
        <v>41.890223663880796</v>
      </c>
      <c r="CE147" s="71">
        <f t="shared" si="141"/>
        <v>93.766564071453686</v>
      </c>
      <c r="CF147" s="71"/>
      <c r="CG147" s="71">
        <f t="shared" si="142"/>
        <v>-40.890223663880796</v>
      </c>
      <c r="CH147" s="71">
        <f t="shared" si="143"/>
        <v>-93.766564071453686</v>
      </c>
      <c r="CI147" s="71"/>
      <c r="CJ147" s="158"/>
      <c r="CK147" s="158"/>
      <c r="CL147" s="158"/>
      <c r="CM147" s="71"/>
      <c r="CN147" s="158">
        <v>4786.3009232263803</v>
      </c>
      <c r="CO147" s="158">
        <v>19.7136381830062</v>
      </c>
      <c r="CP147" s="158">
        <v>71.401359345444106</v>
      </c>
      <c r="CQ147" s="64"/>
      <c r="CR147" s="69"/>
      <c r="CS147" s="69"/>
      <c r="CT147" s="69"/>
      <c r="CU147" s="64"/>
      <c r="CV147" s="69"/>
      <c r="CW147" s="69"/>
      <c r="CX147" s="69"/>
      <c r="CY147" s="64"/>
      <c r="CZ147" s="69"/>
      <c r="DA147" s="69"/>
      <c r="DB147" s="69"/>
      <c r="DC147" s="64"/>
      <c r="DD147" s="69"/>
      <c r="DE147" s="69"/>
      <c r="DF147" s="69"/>
      <c r="DG147" s="64"/>
      <c r="DH147" s="69"/>
      <c r="DI147" s="69"/>
      <c r="DJ147" s="69"/>
      <c r="DK147" s="64"/>
      <c r="DL147" s="69"/>
      <c r="DM147" s="69"/>
      <c r="DN147" s="69"/>
      <c r="DO147" s="70"/>
    </row>
    <row r="148" spans="1:119">
      <c r="A148" s="71">
        <v>84</v>
      </c>
      <c r="B148" s="71">
        <f t="shared" si="72"/>
        <v>331.13112148259137</v>
      </c>
      <c r="C148" s="71" t="str">
        <f t="shared" si="98"/>
        <v>2080.55819724932j</v>
      </c>
      <c r="D148" s="71">
        <f t="shared" si="73"/>
        <v>0.99999824563488615</v>
      </c>
      <c r="E148" s="71" t="str">
        <f t="shared" si="74"/>
        <v>-0.00208055819724932j</v>
      </c>
      <c r="F148" s="71" t="str">
        <f t="shared" si="99"/>
        <v>0.999998245634886-0.00208055819724932j</v>
      </c>
      <c r="G148" s="71">
        <f t="shared" si="100"/>
        <v>3.5611927152875548E-6</v>
      </c>
      <c r="H148" s="71">
        <f t="shared" si="101"/>
        <v>-0.11920724086163617</v>
      </c>
      <c r="I148" s="71"/>
      <c r="J148" s="71">
        <f t="shared" si="75"/>
        <v>42.477876106194692</v>
      </c>
      <c r="K148" s="71" t="str">
        <f t="shared" si="76"/>
        <v>1+0.0687520456281038j</v>
      </c>
      <c r="L148" s="71">
        <f t="shared" si="77"/>
        <v>0.99940504391954577</v>
      </c>
      <c r="M148" s="71" t="str">
        <f t="shared" si="78"/>
        <v>0.0105725498055266j</v>
      </c>
      <c r="N148" s="71" t="str">
        <f t="shared" si="102"/>
        <v>0.999405043919546+0.0105725498055266j</v>
      </c>
      <c r="O148" s="71" t="str">
        <f t="shared" si="103"/>
        <v>1.00121101292972+0.0582013195570234j</v>
      </c>
      <c r="P148" s="71" t="str">
        <f t="shared" si="104"/>
        <v>42.5293173633863+2.47226844136029j</v>
      </c>
      <c r="Q148" s="71"/>
      <c r="R148" s="71">
        <f t="shared" si="79"/>
        <v>46.725663716814154</v>
      </c>
      <c r="S148" s="71" t="str">
        <f t="shared" si="80"/>
        <v>1+0.0000936251188762194j</v>
      </c>
      <c r="T148" s="71" t="str">
        <f t="shared" si="105"/>
        <v>0.999405043919546+0.0105725498055266j</v>
      </c>
      <c r="U148" s="71" t="str">
        <f t="shared" si="106"/>
        <v>1.00048433516101-0.0104902866040635j</v>
      </c>
      <c r="V148" s="71" t="str">
        <f t="shared" si="107"/>
        <v>46.7482945986737-0.490165604154471j</v>
      </c>
      <c r="W148" s="71"/>
      <c r="X148" s="71" t="str">
        <f t="shared" si="81"/>
        <v>2.05599879651107+0.115225537599291j</v>
      </c>
      <c r="Y148" s="71">
        <f t="shared" si="108"/>
        <v>6.2740764270168183</v>
      </c>
      <c r="Z148" s="71">
        <f t="shared" si="109"/>
        <v>-176.79229480405232</v>
      </c>
      <c r="AA148" s="71"/>
      <c r="AB148" s="71" t="str">
        <f t="shared" si="82"/>
        <v>7.53229292470917-0.078977659908331j</v>
      </c>
      <c r="AC148" s="71">
        <f t="shared" si="110"/>
        <v>17.539021455939913</v>
      </c>
      <c r="AD148" s="71">
        <f t="shared" si="111"/>
        <v>179.39926383426533</v>
      </c>
      <c r="AE148" s="71"/>
      <c r="AF148" s="71" t="str">
        <f t="shared" si="112"/>
        <v>2.46028443701575-0.118607787812107j</v>
      </c>
      <c r="AG148" s="71">
        <f t="shared" si="113"/>
        <v>7.8297881377154575</v>
      </c>
      <c r="AH148" s="71">
        <f t="shared" si="114"/>
        <v>177.23996614955166</v>
      </c>
      <c r="AI148" s="71"/>
      <c r="AJ148" s="71" t="str">
        <f t="shared" si="83"/>
        <v>99990.4387664509-977.768857003848j</v>
      </c>
      <c r="AK148" s="71" t="str">
        <f t="shared" si="84"/>
        <v>31999.9997602844-2.76963905143061j</v>
      </c>
      <c r="AL148" s="71" t="str">
        <f t="shared" si="115"/>
        <v>10000-10680894.3155745j</v>
      </c>
      <c r="AM148" s="71" t="str">
        <f t="shared" si="116"/>
        <v>963.138718547002-3314760.92672296j</v>
      </c>
      <c r="AN148" s="71" t="str">
        <f t="shared" si="117"/>
        <v>10963.138718547-3314760.92672296j</v>
      </c>
      <c r="AO148" s="71" t="str">
        <f t="shared" si="118"/>
        <v>31995.9429969622-311.638016856634j</v>
      </c>
      <c r="AP148" s="71" t="str">
        <f t="shared" si="119"/>
        <v>0.242428578723341+0.00177998435002687j</v>
      </c>
      <c r="AQ148" s="71" t="str">
        <f t="shared" si="85"/>
        <v>1+0.0332889311559891j</v>
      </c>
      <c r="AR148" s="71" t="str">
        <f t="shared" si="86"/>
        <v>1+0.0000664449723672438j</v>
      </c>
      <c r="AS148" s="71" t="str">
        <f t="shared" si="87"/>
        <v>1.04235965682191E-07j</v>
      </c>
      <c r="AT148" s="71" t="str">
        <f t="shared" si="120"/>
        <v>-6.92595585942615E-12+1.04235965682191E-07j</v>
      </c>
      <c r="AU148" s="149" t="str">
        <f t="shared" si="121"/>
        <v>318723.828378393-9593638.82631559j</v>
      </c>
      <c r="AV148" s="71" t="str">
        <f t="shared" si="88"/>
        <v>9638.5451743517-9.33577509889417j</v>
      </c>
      <c r="AW148" s="71"/>
      <c r="AX148" s="71" t="str">
        <f t="shared" si="89"/>
        <v>0.602409073396981-0.000583485943680886j</v>
      </c>
      <c r="AY148" s="71"/>
      <c r="AZ148" s="71" t="str">
        <f t="shared" si="122"/>
        <v>3.83457645735985-95.9168635791106j</v>
      </c>
      <c r="BA148" s="71" t="str">
        <f t="shared" si="123"/>
        <v>2.25401750888766-57.7834263332995j</v>
      </c>
      <c r="BB148" s="71">
        <f t="shared" si="124"/>
        <v>35.242669121231557</v>
      </c>
      <c r="BC148" s="71">
        <f t="shared" si="125"/>
        <v>92.233862792731586</v>
      </c>
      <c r="BD148" s="71" t="str">
        <f t="shared" si="90"/>
        <v>12.4143203410757-435.41971036401j</v>
      </c>
      <c r="BE148" s="71">
        <f t="shared" si="126"/>
        <v>52.781690577171467</v>
      </c>
      <c r="BF148" s="71">
        <f t="shared" si="127"/>
        <v>91.633126626996898</v>
      </c>
      <c r="BG148" s="71"/>
      <c r="BH148" s="71" t="str">
        <f t="shared" si="91"/>
        <v>-1.30804017171919-142.431008555682j</v>
      </c>
      <c r="BI148" s="71">
        <f t="shared" si="128"/>
        <v>43.072457258947033</v>
      </c>
      <c r="BJ148" s="71">
        <f t="shared" si="129"/>
        <v>89.473828942283248</v>
      </c>
      <c r="BK148" s="71"/>
      <c r="BL148" s="71">
        <f t="shared" si="130"/>
        <v>-42.072457258947033</v>
      </c>
      <c r="BM148" s="71">
        <f t="shared" si="131"/>
        <v>-89.473828942283248</v>
      </c>
      <c r="BN148" s="71"/>
      <c r="BO148" s="158"/>
      <c r="BP148" s="158" t="str">
        <f t="shared" si="92"/>
        <v>0.00001+9.7786235270718E-08j</v>
      </c>
      <c r="BQ148" s="158" t="str">
        <f t="shared" si="93"/>
        <v>3.45914466838753E-09+1.03912758633741E-07j</v>
      </c>
      <c r="BR148" s="158" t="str">
        <f t="shared" si="94"/>
        <v>-0.000436907061132287-0.00259917874467567j</v>
      </c>
      <c r="BS148" s="158" t="str">
        <f t="shared" si="95"/>
        <v>0.0000412534591446684+2.01698993904459E-07j</v>
      </c>
      <c r="BT148" s="158" t="str">
        <f t="shared" si="132"/>
        <v>-1.7499675858659E-08-1.07313237867828E-07j</v>
      </c>
      <c r="BU148" s="158" t="str">
        <f t="shared" si="133"/>
        <v>-3.45914466838753E-09-1.03912758633741E-07j</v>
      </c>
      <c r="BV148" s="158" t="str">
        <f t="shared" si="134"/>
        <v>-2.09588205270465E-08-2.11225996501569E-07j</v>
      </c>
      <c r="BW148" s="158" t="str">
        <f t="shared" si="135"/>
        <v>0.999999890352182-0.000331131101363505j</v>
      </c>
      <c r="BX148" s="158" t="str">
        <f t="shared" si="136"/>
        <v>-0.00001-9.7786235270718E-08j</v>
      </c>
      <c r="BY148" s="158" t="str">
        <f t="shared" si="137"/>
        <v>5.09468170519436-46.8372876821084j</v>
      </c>
      <c r="BZ148" s="71">
        <f t="shared" si="138"/>
        <v>33.462917970437111</v>
      </c>
      <c r="CA148" s="71">
        <f t="shared" si="139"/>
        <v>96.207887559998781</v>
      </c>
      <c r="CB148" s="158" t="str">
        <f t="shared" si="96"/>
        <v>34.6755355840945-353.194536659567j</v>
      </c>
      <c r="CC148" s="71" t="str">
        <f t="shared" si="97"/>
        <v>6.97909903174442-115.837318882981j</v>
      </c>
      <c r="CD148" s="71">
        <f t="shared" si="140"/>
        <v>41.292706108152601</v>
      </c>
      <c r="CE148" s="71">
        <f t="shared" si="141"/>
        <v>93.447853709550444</v>
      </c>
      <c r="CF148" s="71"/>
      <c r="CG148" s="71">
        <f t="shared" si="142"/>
        <v>-40.292706108152601</v>
      </c>
      <c r="CH148" s="71">
        <f t="shared" si="143"/>
        <v>-93.447853709550444</v>
      </c>
      <c r="CI148" s="71"/>
      <c r="CJ148" s="158"/>
      <c r="CK148" s="158"/>
      <c r="CL148" s="158"/>
      <c r="CM148" s="71"/>
      <c r="CN148" s="158">
        <v>5011.8723362727196</v>
      </c>
      <c r="CO148" s="158">
        <v>19.1635553080847</v>
      </c>
      <c r="CP148" s="158">
        <v>71.363713788143897</v>
      </c>
      <c r="CQ148" s="64"/>
      <c r="CR148" s="69"/>
      <c r="CS148" s="69"/>
      <c r="CT148" s="69"/>
      <c r="CU148" s="64"/>
      <c r="CV148" s="69"/>
      <c r="CW148" s="69"/>
      <c r="CX148" s="69"/>
      <c r="CY148" s="64"/>
      <c r="CZ148" s="69"/>
      <c r="DA148" s="69"/>
      <c r="DB148" s="69"/>
      <c r="DC148" s="64"/>
      <c r="DD148" s="69"/>
      <c r="DE148" s="69"/>
      <c r="DF148" s="69"/>
      <c r="DG148" s="64"/>
      <c r="DH148" s="69"/>
      <c r="DI148" s="69"/>
      <c r="DJ148" s="69"/>
      <c r="DK148" s="64"/>
      <c r="DL148" s="69"/>
      <c r="DM148" s="69"/>
      <c r="DN148" s="69"/>
      <c r="DO148" s="70"/>
    </row>
    <row r="149" spans="1:119">
      <c r="A149" s="71">
        <v>85</v>
      </c>
      <c r="B149" s="71">
        <f t="shared" si="72"/>
        <v>354.81338923357566</v>
      </c>
      <c r="C149" s="71" t="str">
        <f t="shared" si="98"/>
        <v>2229.35827402299j</v>
      </c>
      <c r="D149" s="71">
        <f t="shared" si="73"/>
        <v>0.99999798571934118</v>
      </c>
      <c r="E149" s="71" t="str">
        <f t="shared" si="74"/>
        <v>-0.00222935827402299j</v>
      </c>
      <c r="F149" s="71" t="str">
        <f t="shared" si="99"/>
        <v>0.999997985719341-0.00222935827402299j</v>
      </c>
      <c r="G149" s="71">
        <f t="shared" si="100"/>
        <v>4.0887983390060433E-6</v>
      </c>
      <c r="H149" s="71">
        <f t="shared" si="101"/>
        <v>-0.12773286580137</v>
      </c>
      <c r="I149" s="71"/>
      <c r="J149" s="71">
        <f t="shared" si="75"/>
        <v>42.477876106194692</v>
      </c>
      <c r="K149" s="71" t="str">
        <f t="shared" si="76"/>
        <v>1+0.0736691441650897j</v>
      </c>
      <c r="L149" s="71">
        <f t="shared" si="77"/>
        <v>0.99931689902159493</v>
      </c>
      <c r="M149" s="71" t="str">
        <f t="shared" si="78"/>
        <v>0.0113286912222078j</v>
      </c>
      <c r="N149" s="71" t="str">
        <f t="shared" si="102"/>
        <v>0.999316899021595+0.0113286912222078j</v>
      </c>
      <c r="O149" s="71" t="str">
        <f t="shared" si="103"/>
        <v>1.00139059080512+0.062367302534416j</v>
      </c>
      <c r="P149" s="71" t="str">
        <f t="shared" si="104"/>
        <v>42.536945450129+2.64923055013448j</v>
      </c>
      <c r="Q149" s="71"/>
      <c r="R149" s="71">
        <f t="shared" si="79"/>
        <v>46.725663716814154</v>
      </c>
      <c r="S149" s="71" t="str">
        <f t="shared" si="80"/>
        <v>1+0.000100321122331035j</v>
      </c>
      <c r="T149" s="71" t="str">
        <f t="shared" si="105"/>
        <v>0.999316899021595+0.0113286912222078j</v>
      </c>
      <c r="U149" s="71" t="str">
        <f t="shared" si="106"/>
        <v>1.00055611975407-0.0112423498690484j</v>
      </c>
      <c r="V149" s="71" t="str">
        <f t="shared" si="107"/>
        <v>46.7516487814291-0.525306259367925j</v>
      </c>
      <c r="W149" s="71"/>
      <c r="X149" s="71" t="str">
        <f t="shared" si="81"/>
        <v>2.05640383450426+0.123472647336136j</v>
      </c>
      <c r="Y149" s="71">
        <f t="shared" si="108"/>
        <v>6.2777969617225216</v>
      </c>
      <c r="Z149" s="71">
        <f t="shared" si="109"/>
        <v>-176.56391498775903</v>
      </c>
      <c r="AA149" s="71"/>
      <c r="AB149" s="71" t="str">
        <f t="shared" si="82"/>
        <v>7.53283336553709-0.084639678403471j</v>
      </c>
      <c r="AC149" s="71">
        <f t="shared" si="110"/>
        <v>17.539715471506288</v>
      </c>
      <c r="AD149" s="71">
        <f t="shared" si="111"/>
        <v>179.35624591052527</v>
      </c>
      <c r="AE149" s="71"/>
      <c r="AF149" s="71" t="str">
        <f t="shared" si="112"/>
        <v>2.45947411341729-0.127050442045j</v>
      </c>
      <c r="AG149" s="71">
        <f t="shared" si="113"/>
        <v>7.8284188471861258</v>
      </c>
      <c r="AH149" s="71">
        <f t="shared" si="114"/>
        <v>177.04286809187408</v>
      </c>
      <c r="AI149" s="71"/>
      <c r="AJ149" s="71" t="str">
        <f t="shared" si="83"/>
        <v>99989.0223905759-1047.68336557614j</v>
      </c>
      <c r="AK149" s="71" t="str">
        <f t="shared" si="84"/>
        <v>31999.9997247696-2.96772170885418j</v>
      </c>
      <c r="AL149" s="71" t="str">
        <f t="shared" si="115"/>
        <v>10000-9967990.55636804j</v>
      </c>
      <c r="AM149" s="71" t="str">
        <f t="shared" si="116"/>
        <v>963.138659056226-3093514.97696355j</v>
      </c>
      <c r="AN149" s="71" t="str">
        <f t="shared" si="117"/>
        <v>10963.1386590562-3093514.97696355j</v>
      </c>
      <c r="AO149" s="71" t="str">
        <f t="shared" si="118"/>
        <v>31995.3420546008-333.917754569916j</v>
      </c>
      <c r="AP149" s="71" t="str">
        <f t="shared" si="119"/>
        <v>0.242429221157376+0.00190728591708028j</v>
      </c>
      <c r="AQ149" s="71" t="str">
        <f t="shared" si="85"/>
        <v>1+0.0356697323843678j</v>
      </c>
      <c r="AR149" s="71" t="str">
        <f t="shared" si="86"/>
        <v>1+0.0000711970706274807j</v>
      </c>
      <c r="AS149" s="71" t="str">
        <f t="shared" si="87"/>
        <v>1.11690849528552E-07j</v>
      </c>
      <c r="AT149" s="71" t="str">
        <f t="shared" si="120"/>
        <v>-7.95206130232764E-12+1.11690849528552E-07j</v>
      </c>
      <c r="AU149" s="149" t="str">
        <f t="shared" si="121"/>
        <v>318723.828169919-8953307.62307243j</v>
      </c>
      <c r="AV149" s="71" t="str">
        <f t="shared" si="88"/>
        <v>9638.54383467169-10.003461857421j</v>
      </c>
      <c r="AW149" s="71"/>
      <c r="AX149" s="71" t="str">
        <f t="shared" si="89"/>
        <v>0.602408989666981-0.000625216366088813j</v>
      </c>
      <c r="AY149" s="71"/>
      <c r="AZ149" s="71" t="str">
        <f t="shared" si="122"/>
        <v>3.83458553681526-89.5121551838158j</v>
      </c>
      <c r="BA149" s="71" t="str">
        <f t="shared" si="123"/>
        <v>2.2540243346397-53.9253244128313j</v>
      </c>
      <c r="BB149" s="71">
        <f t="shared" si="124"/>
        <v>34.643436510642353</v>
      </c>
      <c r="BC149" s="71">
        <f t="shared" si="125"/>
        <v>92.393512670828272</v>
      </c>
      <c r="BD149" s="71" t="str">
        <f t="shared" si="90"/>
        <v>12.4149675986016-406.401262879185j</v>
      </c>
      <c r="BE149" s="71">
        <f t="shared" si="126"/>
        <v>52.183151982148644</v>
      </c>
      <c r="BF149" s="71">
        <f t="shared" si="127"/>
        <v>91.749758581353547</v>
      </c>
      <c r="BG149" s="71"/>
      <c r="BH149" s="71" t="str">
        <f t="shared" si="91"/>
        <v>-1.30752180201128-132.914314239084j</v>
      </c>
      <c r="BI149" s="71">
        <f t="shared" si="128"/>
        <v>42.471855357828474</v>
      </c>
      <c r="BJ149" s="71">
        <f t="shared" si="129"/>
        <v>89.43638076270237</v>
      </c>
      <c r="BK149" s="71"/>
      <c r="BL149" s="71">
        <f t="shared" si="130"/>
        <v>-41.471855357828474</v>
      </c>
      <c r="BM149" s="71">
        <f t="shared" si="131"/>
        <v>-89.43638076270237</v>
      </c>
      <c r="BN149" s="71"/>
      <c r="BO149" s="158"/>
      <c r="BP149" s="158" t="str">
        <f t="shared" si="92"/>
        <v>0.00001+1.04779838879081E-07j</v>
      </c>
      <c r="BQ149" s="158" t="str">
        <f t="shared" si="93"/>
        <v>3.97097825715881E-09+1.11326269969412E-07j</v>
      </c>
      <c r="BR149" s="158" t="str">
        <f t="shared" si="94"/>
        <v>-0.00044871165258569-0.0027846820318947j</v>
      </c>
      <c r="BS149" s="158" t="str">
        <f t="shared" si="95"/>
        <v>0.0000412539709782572+2.16106108848493E-07j</v>
      </c>
      <c r="BT149" s="158" t="str">
        <f t="shared" si="132"/>
        <v>-1.79093506950828E-08-1.14976161056694E-07j</v>
      </c>
      <c r="BU149" s="158" t="str">
        <f t="shared" si="133"/>
        <v>-3.97097825715881E-09-1.11326269969412E-07j</v>
      </c>
      <c r="BV149" s="158" t="str">
        <f t="shared" si="134"/>
        <v>-2.18803289522416E-08-2.26302431026106E-07j</v>
      </c>
      <c r="BW149" s="158" t="str">
        <f t="shared" si="135"/>
        <v>0.999999874107462-0.000354813361911741j</v>
      </c>
      <c r="BX149" s="158" t="str">
        <f t="shared" si="136"/>
        <v>-0.00001-1.04779838879081E-07j</v>
      </c>
      <c r="BY149" s="158" t="str">
        <f t="shared" si="137"/>
        <v>4.67606609759028-43.7367022928801j</v>
      </c>
      <c r="BZ149" s="71">
        <f t="shared" si="138"/>
        <v>32.866281598865974</v>
      </c>
      <c r="CA149" s="71">
        <f t="shared" si="139"/>
        <v>96.102539921929406</v>
      </c>
      <c r="CB149" s="158" t="str">
        <f t="shared" si="96"/>
        <v>31.5221663028871-329.857071061063j</v>
      </c>
      <c r="CC149" s="71" t="str">
        <f t="shared" si="97"/>
        <v>5.94389615975049-108.163383360308j</v>
      </c>
      <c r="CD149" s="71">
        <f t="shared" si="140"/>
        <v>40.694700446052117</v>
      </c>
      <c r="CE149" s="71">
        <f t="shared" si="141"/>
        <v>93.145408013803475</v>
      </c>
      <c r="CF149" s="71"/>
      <c r="CG149" s="71">
        <f t="shared" si="142"/>
        <v>-39.694700446052117</v>
      </c>
      <c r="CH149" s="71">
        <f t="shared" si="143"/>
        <v>-93.145408013803475</v>
      </c>
      <c r="CI149" s="71"/>
      <c r="CJ149" s="158"/>
      <c r="CK149" s="158"/>
      <c r="CL149" s="158"/>
      <c r="CM149" s="71"/>
      <c r="CN149" s="158">
        <v>5248.0746024977198</v>
      </c>
      <c r="CO149" s="158">
        <v>18.611295392987</v>
      </c>
      <c r="CP149" s="158">
        <v>71.377692631167903</v>
      </c>
      <c r="CQ149" s="64"/>
      <c r="CR149" s="69"/>
      <c r="CS149" s="69"/>
      <c r="CT149" s="69"/>
      <c r="CU149" s="64"/>
      <c r="CV149" s="69"/>
      <c r="CW149" s="69"/>
      <c r="CX149" s="69"/>
      <c r="CY149" s="64"/>
      <c r="CZ149" s="69"/>
      <c r="DA149" s="69"/>
      <c r="DB149" s="69"/>
      <c r="DC149" s="64"/>
      <c r="DD149" s="69"/>
      <c r="DE149" s="69"/>
      <c r="DF149" s="69"/>
      <c r="DG149" s="64"/>
      <c r="DH149" s="69"/>
      <c r="DI149" s="69"/>
      <c r="DJ149" s="69"/>
      <c r="DK149" s="64"/>
      <c r="DL149" s="69"/>
      <c r="DM149" s="69"/>
      <c r="DN149" s="69"/>
      <c r="DO149" s="70"/>
    </row>
    <row r="150" spans="1:119">
      <c r="A150" s="71">
        <v>86</v>
      </c>
      <c r="B150" s="71">
        <f t="shared" si="72"/>
        <v>380.18939632056163</v>
      </c>
      <c r="C150" s="71" t="str">
        <f t="shared" si="98"/>
        <v>2388.80042890683j</v>
      </c>
      <c r="D150" s="71">
        <f t="shared" si="73"/>
        <v>0.99999768729636684</v>
      </c>
      <c r="E150" s="71" t="str">
        <f t="shared" si="74"/>
        <v>-0.00238880042890683j</v>
      </c>
      <c r="F150" s="71" t="str">
        <f t="shared" si="99"/>
        <v>0.999997687296367-0.00238880042890683j</v>
      </c>
      <c r="G150" s="71">
        <f t="shared" si="100"/>
        <v>4.6945712915333445E-6</v>
      </c>
      <c r="H150" s="71">
        <f t="shared" si="101"/>
        <v>-0.13686823887071339</v>
      </c>
      <c r="I150" s="71"/>
      <c r="J150" s="71">
        <f t="shared" si="75"/>
        <v>42.477876106194692</v>
      </c>
      <c r="K150" s="71" t="str">
        <f t="shared" si="76"/>
        <v>1+0.0789379101732262j</v>
      </c>
      <c r="L150" s="71">
        <f t="shared" si="77"/>
        <v>0.99921569513779607</v>
      </c>
      <c r="M150" s="71" t="str">
        <f t="shared" si="78"/>
        <v>0.0121389113476715j</v>
      </c>
      <c r="N150" s="71" t="str">
        <f t="shared" si="102"/>
        <v>0.999215695137796+0.0121389113476715j</v>
      </c>
      <c r="O150" s="71" t="str">
        <f t="shared" si="103"/>
        <v>1.00159682536921+0.0668320317914452j</v>
      </c>
      <c r="P150" s="71" t="str">
        <f t="shared" si="104"/>
        <v>42.5457058563912+2.83888276636227j</v>
      </c>
      <c r="Q150" s="71"/>
      <c r="R150" s="71">
        <f t="shared" si="79"/>
        <v>46.725663716814154</v>
      </c>
      <c r="S150" s="71" t="str">
        <f t="shared" si="80"/>
        <v>1+0.000107496019300807j</v>
      </c>
      <c r="T150" s="71" t="str">
        <f t="shared" si="105"/>
        <v>0.999215695137796+0.0121389113476715j</v>
      </c>
      <c r="U150" s="71" t="str">
        <f t="shared" si="106"/>
        <v>1.00063854859261-0.0120486164015541j</v>
      </c>
      <c r="V150" s="71" t="str">
        <f t="shared" si="107"/>
        <v>46.7555003236193-0.562979598231908j</v>
      </c>
      <c r="W150" s="71"/>
      <c r="X150" s="71" t="str">
        <f t="shared" si="81"/>
        <v>2.05686899105469+0.132311026076879j</v>
      </c>
      <c r="Y150" s="71">
        <f t="shared" si="108"/>
        <v>6.2820661624700191</v>
      </c>
      <c r="Z150" s="71">
        <f t="shared" si="109"/>
        <v>-176.31943840988885</v>
      </c>
      <c r="AA150" s="71"/>
      <c r="AB150" s="71" t="str">
        <f t="shared" si="82"/>
        <v>7.53345394312687-0.0907097741408971j</v>
      </c>
      <c r="AC150" s="71">
        <f t="shared" si="110"/>
        <v>17.540512361442143</v>
      </c>
      <c r="AD150" s="71">
        <f t="shared" si="111"/>
        <v>179.31013900057684</v>
      </c>
      <c r="AE150" s="71"/>
      <c r="AF150" s="71" t="str">
        <f t="shared" si="112"/>
        <v>2.45854436697144-0.136087710401645j</v>
      </c>
      <c r="AG150" s="71">
        <f t="shared" si="113"/>
        <v>7.8268472230309634</v>
      </c>
      <c r="AH150" s="71">
        <f t="shared" si="114"/>
        <v>176.83174210786021</v>
      </c>
      <c r="AI150" s="71"/>
      <c r="AJ150" s="71" t="str">
        <f t="shared" si="83"/>
        <v>99987.3962229687-1122.59469441871j</v>
      </c>
      <c r="AK150" s="71" t="str">
        <f t="shared" si="84"/>
        <v>31999.9996839932-3.17997109955788j</v>
      </c>
      <c r="AL150" s="71" t="str">
        <f t="shared" si="115"/>
        <v>10000-9302670.05703431j</v>
      </c>
      <c r="AM150" s="71" t="str">
        <f t="shared" si="116"/>
        <v>963.138590751671-2887036.24896626j</v>
      </c>
      <c r="AN150" s="71" t="str">
        <f t="shared" si="117"/>
        <v>10963.1385907517-2887036.24896626j</v>
      </c>
      <c r="AO150" s="71" t="str">
        <f t="shared" si="118"/>
        <v>31994.6521177854-357.788990697794j</v>
      </c>
      <c r="AP150" s="71" t="str">
        <f t="shared" si="119"/>
        <v>0.242429958768951+0.00204369161760951j</v>
      </c>
      <c r="AQ150" s="71" t="str">
        <f t="shared" si="85"/>
        <v>1+0.0382208068625093j</v>
      </c>
      <c r="AR150" s="71" t="str">
        <f t="shared" si="86"/>
        <v>1+0.0000762890356537111j</v>
      </c>
      <c r="AS150" s="71" t="str">
        <f t="shared" si="87"/>
        <v>1.19678901488232E-07j</v>
      </c>
      <c r="AT150" s="71" t="str">
        <f t="shared" si="120"/>
        <v>-9.13018798263271E-12+1.19678901488232E-07j</v>
      </c>
      <c r="AU150" s="149" t="str">
        <f t="shared" si="121"/>
        <v>318723.827930561-8355715.98312835j</v>
      </c>
      <c r="AV150" s="71" t="str">
        <f t="shared" si="88"/>
        <v>9638.54229651369-10.7189007888686j</v>
      </c>
      <c r="AW150" s="71"/>
      <c r="AX150" s="71" t="str">
        <f t="shared" si="89"/>
        <v>0.602408893532106-0.000669931299304288j</v>
      </c>
      <c r="AY150" s="71"/>
      <c r="AZ150" s="71" t="str">
        <f t="shared" si="122"/>
        <v>3.8345959613955-83.5347425612818j</v>
      </c>
      <c r="BA150" s="71" t="str">
        <f t="shared" si="123"/>
        <v>2.25403217162582-50.3246407536858j</v>
      </c>
      <c r="BB150" s="71">
        <f t="shared" si="124"/>
        <v>34.044317446518122</v>
      </c>
      <c r="BC150" s="71">
        <f t="shared" si="125"/>
        <v>92.564554275158699</v>
      </c>
      <c r="BD150" s="71" t="str">
        <f t="shared" si="90"/>
        <v>12.4157107547807-379.322826071492j</v>
      </c>
      <c r="BE150" s="71">
        <f t="shared" si="126"/>
        <v>51.584829807960261</v>
      </c>
      <c r="BF150" s="71">
        <f t="shared" si="127"/>
        <v>91.874693275735524</v>
      </c>
      <c r="BG150" s="71"/>
      <c r="BH150" s="71" t="str">
        <f t="shared" si="91"/>
        <v>-1.30692703843136-124.032108122244j</v>
      </c>
      <c r="BI150" s="71">
        <f t="shared" si="128"/>
        <v>41.871164669549103</v>
      </c>
      <c r="BJ150" s="71">
        <f t="shared" si="129"/>
        <v>89.396296383018921</v>
      </c>
      <c r="BK150" s="71"/>
      <c r="BL150" s="71">
        <f t="shared" si="130"/>
        <v>-40.871164669549103</v>
      </c>
      <c r="BM150" s="71">
        <f t="shared" si="131"/>
        <v>-89.396296383018921</v>
      </c>
      <c r="BN150" s="71"/>
      <c r="BO150" s="158"/>
      <c r="BP150" s="158" t="str">
        <f t="shared" si="92"/>
        <v>0.00001+1.12273620158621E-07j</v>
      </c>
      <c r="BQ150" s="158" t="str">
        <f t="shared" si="93"/>
        <v>4.55843489252034E-09+1.1926579438572E-07j</v>
      </c>
      <c r="BR150" s="158" t="str">
        <f t="shared" si="94"/>
        <v>-0.000462261079746961-0.00298336314468163j</v>
      </c>
      <c r="BS150" s="158" t="str">
        <f t="shared" si="95"/>
        <v>0.0000412545584348925+2.31539414544341E-07j</v>
      </c>
      <c r="BT150" s="158" t="str">
        <f t="shared" si="132"/>
        <v>-1.83796105707048E-08-1.23184360844544E-07j</v>
      </c>
      <c r="BU150" s="158" t="str">
        <f t="shared" si="133"/>
        <v>-4.55843489252034E-09-1.1926579438572E-07j</v>
      </c>
      <c r="BV150" s="158" t="str">
        <f t="shared" si="134"/>
        <v>-2.29380454632251E-08-2.42450155230264E-07j</v>
      </c>
      <c r="BW150" s="158" t="str">
        <f t="shared" si="135"/>
        <v>0.99999985545603-0.000380189359953611j</v>
      </c>
      <c r="BX150" s="158" t="str">
        <f t="shared" si="136"/>
        <v>-0.00001-1.12273620158621E-07j</v>
      </c>
      <c r="BY150" s="158" t="str">
        <f t="shared" si="137"/>
        <v>4.31104378376946-40.8378964001344j</v>
      </c>
      <c r="BZ150" s="71">
        <f t="shared" si="138"/>
        <v>32.269397026242565</v>
      </c>
      <c r="CA150" s="71">
        <f t="shared" si="139"/>
        <v>96.026098031266031</v>
      </c>
      <c r="CB150" s="158" t="str">
        <f t="shared" si="96"/>
        <v>28.7726534329851-308.041465472536j</v>
      </c>
      <c r="CC150" s="71" t="str">
        <f t="shared" si="97"/>
        <v>5.04135659163979-100.988460231488j</v>
      </c>
      <c r="CD150" s="71">
        <f t="shared" si="140"/>
        <v>40.096244249273518</v>
      </c>
      <c r="CE150" s="71">
        <f t="shared" si="141"/>
        <v>92.857840139126267</v>
      </c>
      <c r="CF150" s="71"/>
      <c r="CG150" s="71">
        <f t="shared" si="142"/>
        <v>-39.096244249273518</v>
      </c>
      <c r="CH150" s="71">
        <f t="shared" si="143"/>
        <v>-92.857840139126267</v>
      </c>
      <c r="CI150" s="71"/>
      <c r="CJ150" s="158"/>
      <c r="CK150" s="158"/>
      <c r="CL150" s="158"/>
      <c r="CM150" s="71"/>
      <c r="CN150" s="158">
        <v>5495.4087385762396</v>
      </c>
      <c r="CO150" s="158">
        <v>18.057431748408501</v>
      </c>
      <c r="CP150" s="158">
        <v>71.445363354212404</v>
      </c>
      <c r="CQ150" s="64"/>
      <c r="CR150" s="69"/>
      <c r="CS150" s="69"/>
      <c r="CT150" s="69"/>
      <c r="CU150" s="64"/>
      <c r="CV150" s="69"/>
      <c r="CW150" s="69"/>
      <c r="CX150" s="69"/>
      <c r="CY150" s="64"/>
      <c r="CZ150" s="69"/>
      <c r="DA150" s="69"/>
      <c r="DB150" s="69"/>
      <c r="DC150" s="64"/>
      <c r="DD150" s="69"/>
      <c r="DE150" s="69"/>
      <c r="DF150" s="69"/>
      <c r="DG150" s="64"/>
      <c r="DH150" s="69"/>
      <c r="DI150" s="69"/>
      <c r="DJ150" s="69"/>
      <c r="DK150" s="64"/>
      <c r="DL150" s="69"/>
      <c r="DM150" s="69"/>
      <c r="DN150" s="69"/>
      <c r="DO150" s="70"/>
    </row>
    <row r="151" spans="1:119">
      <c r="A151" s="71">
        <v>87</v>
      </c>
      <c r="B151" s="71">
        <f t="shared" si="72"/>
        <v>407.38027780411272</v>
      </c>
      <c r="C151" s="71" t="str">
        <f t="shared" si="98"/>
        <v>2559.64577593354j</v>
      </c>
      <c r="D151" s="71">
        <f t="shared" si="73"/>
        <v>0.99999734466094814</v>
      </c>
      <c r="E151" s="71" t="str">
        <f t="shared" si="74"/>
        <v>-0.00255964577593354j</v>
      </c>
      <c r="F151" s="71" t="str">
        <f t="shared" si="99"/>
        <v>0.999997344660948-0.00255964577593354j</v>
      </c>
      <c r="G151" s="71">
        <f t="shared" si="100"/>
        <v>5.3900925474699581E-6</v>
      </c>
      <c r="H151" s="71">
        <f t="shared" si="101"/>
        <v>-0.14665696914478371</v>
      </c>
      <c r="I151" s="71"/>
      <c r="J151" s="71">
        <f t="shared" si="75"/>
        <v>42.477876106194692</v>
      </c>
      <c r="K151" s="71" t="str">
        <f t="shared" si="76"/>
        <v>1+0.0845834946657238j</v>
      </c>
      <c r="L151" s="71">
        <f t="shared" si="77"/>
        <v>0.99909949753210292</v>
      </c>
      <c r="M151" s="71" t="str">
        <f t="shared" si="78"/>
        <v>0.0130070778535979j</v>
      </c>
      <c r="N151" s="71" t="str">
        <f t="shared" si="102"/>
        <v>0.999099497532103+0.0130070778535979j</v>
      </c>
      <c r="O151" s="71" t="str">
        <f t="shared" si="103"/>
        <v>1.00183368234332+0.0716170572999697j</v>
      </c>
      <c r="P151" s="71" t="str">
        <f t="shared" si="104"/>
        <v>42.5557670375924+3.04214048707836j</v>
      </c>
      <c r="Q151" s="71"/>
      <c r="R151" s="71">
        <f t="shared" si="79"/>
        <v>46.725663716814154</v>
      </c>
      <c r="S151" s="71" t="str">
        <f t="shared" si="80"/>
        <v>1+0.000115184059917009j</v>
      </c>
      <c r="T151" s="71" t="str">
        <f t="shared" si="105"/>
        <v>0.999099497532103+0.0130070778535979j</v>
      </c>
      <c r="U151" s="71" t="str">
        <f t="shared" si="106"/>
        <v>1.00073320155599-0.0129130588447598j</v>
      </c>
      <c r="V151" s="71" t="str">
        <f t="shared" si="107"/>
        <v>46.759923046156-0.603371245135679j</v>
      </c>
      <c r="W151" s="71"/>
      <c r="X151" s="71" t="str">
        <f t="shared" si="81"/>
        <v>2.05740320822442+0.141783292936325j</v>
      </c>
      <c r="Y151" s="71">
        <f t="shared" si="108"/>
        <v>6.2869645117802424</v>
      </c>
      <c r="Z151" s="71">
        <f t="shared" si="109"/>
        <v>-176.05776793086611</v>
      </c>
      <c r="AA151" s="71"/>
      <c r="AB151" s="71" t="str">
        <f t="shared" si="82"/>
        <v>7.53416655183179-0.0972178557469212j</v>
      </c>
      <c r="AC151" s="71">
        <f t="shared" si="110"/>
        <v>17.541427383974252</v>
      </c>
      <c r="AD151" s="71">
        <f t="shared" si="111"/>
        <v>179.26071932836766</v>
      </c>
      <c r="AE151" s="71"/>
      <c r="AF151" s="71" t="str">
        <f t="shared" si="112"/>
        <v>2.45747770419673-0.145760014827858j</v>
      </c>
      <c r="AG151" s="71">
        <f t="shared" si="113"/>
        <v>7.8250434575053704</v>
      </c>
      <c r="AH151" s="71">
        <f t="shared" si="114"/>
        <v>176.60560061681974</v>
      </c>
      <c r="AI151" s="71"/>
      <c r="AJ151" s="71" t="str">
        <f t="shared" si="83"/>
        <v>99985.5291979695-1202.85942609049j</v>
      </c>
      <c r="AK151" s="71" t="str">
        <f t="shared" si="84"/>
        <v>31999.9996371757-3.40740041828873j</v>
      </c>
      <c r="AL151" s="71" t="str">
        <f t="shared" si="115"/>
        <v>10000-8681756.83962267j</v>
      </c>
      <c r="AM151" s="71" t="str">
        <f t="shared" si="116"/>
        <v>963.138512327571-2694339.09462913j</v>
      </c>
      <c r="AN151" s="71" t="str">
        <f t="shared" si="117"/>
        <v>10963.1385123276-2694339.09462913j</v>
      </c>
      <c r="AO151" s="71" t="str">
        <f t="shared" si="118"/>
        <v>31993.8600135425-383.365103234239j</v>
      </c>
      <c r="AP151" s="71" t="str">
        <f t="shared" si="119"/>
        <v>0.242430805658515+0.00218985248399756j</v>
      </c>
      <c r="AQ151" s="71" t="str">
        <f t="shared" si="85"/>
        <v>1+0.0409543324149366j</v>
      </c>
      <c r="AR151" s="71" t="str">
        <f t="shared" si="86"/>
        <v>1+0.0000817451744809114j</v>
      </c>
      <c r="AS151" s="71" t="str">
        <f t="shared" si="87"/>
        <v>1.2823825337427E-07j</v>
      </c>
      <c r="AT151" s="71" t="str">
        <f t="shared" si="120"/>
        <v>-1.0482858397207E-11+1.2823825337427E-07j</v>
      </c>
      <c r="AU151" s="149" t="str">
        <f t="shared" si="121"/>
        <v>318723.827655739-7798011.23942473j</v>
      </c>
      <c r="AV151" s="71" t="str">
        <f t="shared" si="88"/>
        <v>9638.54053047261-11.485507021744j</v>
      </c>
      <c r="AW151" s="71"/>
      <c r="AX151" s="71" t="str">
        <f t="shared" si="89"/>
        <v>0.602408783154538-0.000717844188859j</v>
      </c>
      <c r="AY151" s="71"/>
      <c r="AZ151" s="71" t="str">
        <f t="shared" si="122"/>
        <v>3.83460793037632-77.9560919005245j</v>
      </c>
      <c r="BA151" s="71" t="str">
        <f t="shared" si="123"/>
        <v>2.25404116965579-46.9641871122977j</v>
      </c>
      <c r="BB151" s="71">
        <f t="shared" si="124"/>
        <v>33.445328705086055</v>
      </c>
      <c r="BC151" s="71">
        <f t="shared" si="125"/>
        <v>92.747796284892587</v>
      </c>
      <c r="BD151" s="71" t="str">
        <f t="shared" si="90"/>
        <v>12.4165640189177-354.055140724722j</v>
      </c>
      <c r="BE151" s="71">
        <f t="shared" si="126"/>
        <v>50.986756089060293</v>
      </c>
      <c r="BF151" s="71">
        <f t="shared" si="127"/>
        <v>92.008515613260244</v>
      </c>
      <c r="BG151" s="71"/>
      <c r="BH151" s="71" t="str">
        <f t="shared" si="91"/>
        <v>-1.3062446910962-115.741991798506j</v>
      </c>
      <c r="BI151" s="71">
        <f t="shared" si="128"/>
        <v>41.270372162591372</v>
      </c>
      <c r="BJ151" s="71">
        <f t="shared" si="129"/>
        <v>89.353396901712316</v>
      </c>
      <c r="BK151" s="71"/>
      <c r="BL151" s="71">
        <f t="shared" si="130"/>
        <v>-40.270372162591372</v>
      </c>
      <c r="BM151" s="71">
        <f t="shared" si="131"/>
        <v>-89.353396901712316</v>
      </c>
      <c r="BN151" s="71"/>
      <c r="BO151" s="158"/>
      <c r="BP151" s="158" t="str">
        <f t="shared" si="92"/>
        <v>0.00001+1.20303351468876E-07j</v>
      </c>
      <c r="BQ151" s="158" t="str">
        <f t="shared" si="93"/>
        <v>5.23265269344718E-09+1.27767988998858E-07j</v>
      </c>
      <c r="BR151" s="158" t="str">
        <f t="shared" si="94"/>
        <v>-0.000477812557675973-0.00319614406150757j</v>
      </c>
      <c r="BS151" s="158" t="str">
        <f t="shared" si="95"/>
        <v>0.0000412552326526934+2.48071340467734E-07j</v>
      </c>
      <c r="BT151" s="158" t="str">
        <f t="shared" si="132"/>
        <v>-1.89193964896346E-08-1.31976198450694E-07j</v>
      </c>
      <c r="BU151" s="158" t="str">
        <f t="shared" si="133"/>
        <v>-5.23265269344718E-09-1.27767988998858E-07j</v>
      </c>
      <c r="BV151" s="158" t="str">
        <f t="shared" si="134"/>
        <v>-2.41520491830818E-08-2.59744187449552E-07j</v>
      </c>
      <c r="BW151" s="158" t="str">
        <f t="shared" si="135"/>
        <v>0.999999834041321-0.000407380230112293j</v>
      </c>
      <c r="BX151" s="158" t="str">
        <f t="shared" si="136"/>
        <v>-0.00001-1.20303351468876E-07j</v>
      </c>
      <c r="BY151" s="158" t="str">
        <f t="shared" si="137"/>
        <v>3.99280125040978-38.1283335526634j</v>
      </c>
      <c r="BZ151" s="71">
        <f t="shared" si="138"/>
        <v>31.672323232777707</v>
      </c>
      <c r="CA151" s="71">
        <f t="shared" si="139"/>
        <v>95.978227824923877</v>
      </c>
      <c r="CB151" s="158" t="str">
        <f t="shared" si="96"/>
        <v>26.3756747977562-287.653386905551j</v>
      </c>
      <c r="CC151" s="71" t="str">
        <f t="shared" si="97"/>
        <v>4.2546335861731-94.2815203733107j</v>
      </c>
      <c r="CD151" s="71">
        <f t="shared" si="140"/>
        <v>39.497366690283066</v>
      </c>
      <c r="CE151" s="71">
        <f t="shared" si="141"/>
        <v>92.583828441743606</v>
      </c>
      <c r="CF151" s="71"/>
      <c r="CG151" s="71">
        <f t="shared" si="142"/>
        <v>-38.497366690283066</v>
      </c>
      <c r="CH151" s="71">
        <f t="shared" si="143"/>
        <v>-92.583828441743606</v>
      </c>
      <c r="CI151" s="71"/>
      <c r="CJ151" s="158"/>
      <c r="CK151" s="158"/>
      <c r="CL151" s="158"/>
      <c r="CM151" s="71"/>
      <c r="CN151" s="158">
        <v>5754.3993733715597</v>
      </c>
      <c r="CO151" s="158">
        <v>17.502572821120101</v>
      </c>
      <c r="CP151" s="158">
        <v>71.568471087450007</v>
      </c>
      <c r="CQ151" s="64"/>
      <c r="CR151" s="69"/>
      <c r="CS151" s="69"/>
      <c r="CT151" s="69"/>
      <c r="CU151" s="64"/>
      <c r="CV151" s="69"/>
      <c r="CW151" s="69"/>
      <c r="CX151" s="69"/>
      <c r="CY151" s="64"/>
      <c r="CZ151" s="69"/>
      <c r="DA151" s="69"/>
      <c r="DB151" s="69"/>
      <c r="DC151" s="64"/>
      <c r="DD151" s="69"/>
      <c r="DE151" s="69"/>
      <c r="DF151" s="69"/>
      <c r="DG151" s="64"/>
      <c r="DH151" s="69"/>
      <c r="DI151" s="69"/>
      <c r="DJ151" s="69"/>
      <c r="DK151" s="64"/>
      <c r="DL151" s="69"/>
      <c r="DM151" s="69"/>
      <c r="DN151" s="69"/>
      <c r="DO151" s="70"/>
    </row>
    <row r="152" spans="1:119">
      <c r="A152" s="71">
        <v>88</v>
      </c>
      <c r="B152" s="71">
        <f t="shared" si="72"/>
        <v>436.51583224016582</v>
      </c>
      <c r="C152" s="71" t="str">
        <f t="shared" si="98"/>
        <v>2742.70986348268j</v>
      </c>
      <c r="D152" s="71">
        <f t="shared" si="73"/>
        <v>0.99999695126285126</v>
      </c>
      <c r="E152" s="71" t="str">
        <f t="shared" si="74"/>
        <v>-0.00274270986348268j</v>
      </c>
      <c r="F152" s="71" t="str">
        <f t="shared" si="99"/>
        <v>0.999996951262851-0.00274270986348268j</v>
      </c>
      <c r="G152" s="71">
        <f t="shared" si="100"/>
        <v>6.18865891721699E-6</v>
      </c>
      <c r="H152" s="71">
        <f t="shared" si="101"/>
        <v>-0.15714578466141704</v>
      </c>
      <c r="I152" s="71"/>
      <c r="J152" s="71">
        <f t="shared" si="75"/>
        <v>42.477876106194692</v>
      </c>
      <c r="K152" s="71" t="str">
        <f t="shared" si="76"/>
        <v>1+0.0906328474387851j</v>
      </c>
      <c r="L152" s="71">
        <f t="shared" si="77"/>
        <v>0.99896608483031712</v>
      </c>
      <c r="M152" s="71" t="str">
        <f t="shared" si="78"/>
        <v>0.0139373350248586j</v>
      </c>
      <c r="N152" s="71" t="str">
        <f t="shared" si="102"/>
        <v>0.998966084830317+0.0139373350248586j</v>
      </c>
      <c r="O152" s="71" t="str">
        <f t="shared" si="103"/>
        <v>1.00210572022702+0.0767455126353727j</v>
      </c>
      <c r="P152" s="71" t="str">
        <f t="shared" si="104"/>
        <v>42.5673226291124+3.25998637743176j</v>
      </c>
      <c r="Q152" s="71"/>
      <c r="R152" s="71">
        <f t="shared" si="79"/>
        <v>46.725663716814154</v>
      </c>
      <c r="S152" s="71" t="str">
        <f t="shared" si="80"/>
        <v>1+0.000123421943856721j</v>
      </c>
      <c r="T152" s="71" t="str">
        <f t="shared" si="105"/>
        <v>0.998966084830317+0.0139373350248586j</v>
      </c>
      <c r="U152" s="71" t="str">
        <f t="shared" si="106"/>
        <v>1.00084189351023-0.0138399561735448j</v>
      </c>
      <c r="V152" s="71" t="str">
        <f t="shared" si="107"/>
        <v>46.7650017498585-0.6466811380205j</v>
      </c>
      <c r="W152" s="71"/>
      <c r="X152" s="71" t="str">
        <f t="shared" si="81"/>
        <v>2.05801676412584+0.15193519157916j</v>
      </c>
      <c r="Y152" s="71">
        <f t="shared" si="108"/>
        <v>6.2925841627733039</v>
      </c>
      <c r="Z152" s="71">
        <f t="shared" si="109"/>
        <v>-175.77774022013557</v>
      </c>
      <c r="AA152" s="71"/>
      <c r="AB152" s="71" t="str">
        <f t="shared" si="82"/>
        <v>7.53498485513661-0.104196138110948j</v>
      </c>
      <c r="AC152" s="71">
        <f t="shared" si="110"/>
        <v>17.54247806330952</v>
      </c>
      <c r="AD152" s="71">
        <f t="shared" si="111"/>
        <v>179.2077464545074</v>
      </c>
      <c r="AE152" s="71"/>
      <c r="AF152" s="71" t="str">
        <f t="shared" si="112"/>
        <v>2.45625410290103-0.156110189258161j</v>
      </c>
      <c r="AG152" s="71">
        <f t="shared" si="113"/>
        <v>7.8229733801729449</v>
      </c>
      <c r="AH152" s="71">
        <f t="shared" si="114"/>
        <v>176.36338899403145</v>
      </c>
      <c r="AI152" s="71"/>
      <c r="AJ152" s="71" t="str">
        <f t="shared" si="83"/>
        <v>99983.385652438-1288.85946466267j</v>
      </c>
      <c r="AK152" s="71" t="str">
        <f t="shared" si="84"/>
        <v>31999.999583422-3.65109532273794j</v>
      </c>
      <c r="AL152" s="71" t="str">
        <f t="shared" si="115"/>
        <v>10000-8102286.9090515j</v>
      </c>
      <c r="AM152" s="71" t="str">
        <f t="shared" si="116"/>
        <v>963.138422284679-2514503.65365335j</v>
      </c>
      <c r="AN152" s="71" t="str">
        <f t="shared" si="117"/>
        <v>10963.1384222847-2514503.65365335j</v>
      </c>
      <c r="AO152" s="71" t="str">
        <f t="shared" si="118"/>
        <v>31992.9506210528-410.76747654469j</v>
      </c>
      <c r="AP152" s="71" t="str">
        <f t="shared" si="119"/>
        <v>0.242431778015412+0.00234646608953683j</v>
      </c>
      <c r="AQ152" s="71" t="str">
        <f t="shared" si="85"/>
        <v>1+0.0438833578157229j</v>
      </c>
      <c r="AR152" s="71" t="str">
        <f t="shared" si="86"/>
        <v>1+0.0000875915325663131j</v>
      </c>
      <c r="AS152" s="71" t="str">
        <f t="shared" si="87"/>
        <v>1.37409764160482E-07j</v>
      </c>
      <c r="AT152" s="71" t="str">
        <f t="shared" si="120"/>
        <v>-1.20359318323923E-11+1.37409764160482E-07j</v>
      </c>
      <c r="AU152" s="149" t="str">
        <f t="shared" si="121"/>
        <v>318723.827340202-7277531.12923145j</v>
      </c>
      <c r="AV152" s="71" t="str">
        <f t="shared" si="88"/>
        <v>9638.53850278696-12.3069399151962j</v>
      </c>
      <c r="AW152" s="71"/>
      <c r="AX152" s="71" t="str">
        <f t="shared" si="89"/>
        <v>0.602408656424185-0.000769183744699762j</v>
      </c>
      <c r="AY152" s="71"/>
      <c r="AZ152" s="71" t="str">
        <f t="shared" si="122"/>
        <v>3.83462167255397-72.7495729235221j</v>
      </c>
      <c r="BA152" s="71" t="str">
        <f t="shared" si="123"/>
        <v>2.25405150073168-43.8279220089498j</v>
      </c>
      <c r="BB152" s="71">
        <f t="shared" si="124"/>
        <v>32.846489533399549</v>
      </c>
      <c r="BC152" s="71">
        <f t="shared" si="125"/>
        <v>92.944103827371165</v>
      </c>
      <c r="BD152" s="71" t="str">
        <f t="shared" si="90"/>
        <v>12.4175437059508-330.477592031025j</v>
      </c>
      <c r="BE152" s="71">
        <f t="shared" si="126"/>
        <v>50.38896759670908</v>
      </c>
      <c r="BF152" s="71">
        <f t="shared" si="127"/>
        <v>92.151850281878552</v>
      </c>
      <c r="BG152" s="71"/>
      <c r="BH152" s="71" t="str">
        <f t="shared" si="91"/>
        <v>-1.30546195278665-108.004393662486j</v>
      </c>
      <c r="BI152" s="71">
        <f t="shared" si="128"/>
        <v>40.669462913572481</v>
      </c>
      <c r="BJ152" s="71">
        <f t="shared" si="129"/>
        <v>89.307492821402633</v>
      </c>
      <c r="BK152" s="71"/>
      <c r="BL152" s="71">
        <f t="shared" si="130"/>
        <v>-39.669462913572481</v>
      </c>
      <c r="BM152" s="71">
        <f t="shared" si="131"/>
        <v>-89.307492821402633</v>
      </c>
      <c r="BN152" s="71"/>
      <c r="BO152" s="158"/>
      <c r="BP152" s="158" t="str">
        <f t="shared" si="92"/>
        <v>0.00001+1.28907363583686E-07j</v>
      </c>
      <c r="BQ152" s="158" t="str">
        <f t="shared" si="93"/>
        <v>6.00639909857877E-09+1.36871912213307E-07j</v>
      </c>
      <c r="BR152" s="158" t="str">
        <f t="shared" si="94"/>
        <v>-0.000495660999971474-0.00342400800601959j</v>
      </c>
      <c r="BS152" s="158" t="str">
        <f t="shared" si="95"/>
        <v>0.0000412560063990986+2.65779275796993E-07j</v>
      </c>
      <c r="BT152" s="158" t="str">
        <f t="shared" si="132"/>
        <v>-1.95389630184438E-08-1.41392632628522E-07j</v>
      </c>
      <c r="BU152" s="158" t="str">
        <f t="shared" si="133"/>
        <v>-6.00639909857877E-09-1.36871912213307E-07j</v>
      </c>
      <c r="BV152" s="158" t="str">
        <f t="shared" si="134"/>
        <v>-2.55453621170226E-08-2.78264544841829E-07j</v>
      </c>
      <c r="BW152" s="158" t="str">
        <f t="shared" si="135"/>
        <v>0.999999809453946-0.000436515770404682j</v>
      </c>
      <c r="BX152" s="158" t="str">
        <f t="shared" si="136"/>
        <v>-0.00001-1.28907363583686E-07j</v>
      </c>
      <c r="BY152" s="158" t="str">
        <f t="shared" si="137"/>
        <v>3.71537977776133-35.5961398116375j</v>
      </c>
      <c r="BZ152" s="71">
        <f t="shared" si="138"/>
        <v>31.075115694056784</v>
      </c>
      <c r="CA152" s="71">
        <f t="shared" si="139"/>
        <v>95.958723333608603</v>
      </c>
      <c r="CB152" s="158" t="str">
        <f t="shared" si="96"/>
        <v>24.2863500564825-268.603502606472j</v>
      </c>
      <c r="CC152" s="71" t="str">
        <f t="shared" si="97"/>
        <v>3.56899670010711-88.0131731000454j</v>
      </c>
      <c r="CD152" s="71">
        <f t="shared" si="140"/>
        <v>38.898089074229709</v>
      </c>
      <c r="CE152" s="71">
        <f t="shared" si="141"/>
        <v>92.32211232764007</v>
      </c>
      <c r="CF152" s="71"/>
      <c r="CG152" s="71">
        <f t="shared" si="142"/>
        <v>-37.898089074229709</v>
      </c>
      <c r="CH152" s="71">
        <f t="shared" si="143"/>
        <v>-92.32211232764007</v>
      </c>
      <c r="CI152" s="71"/>
      <c r="CJ152" s="158"/>
      <c r="CK152" s="158"/>
      <c r="CL152" s="158"/>
      <c r="CM152" s="71"/>
      <c r="CN152" s="158">
        <v>6025.5958607435696</v>
      </c>
      <c r="CO152" s="158">
        <v>16.947356489218901</v>
      </c>
      <c r="CP152" s="158">
        <v>71.748412257323906</v>
      </c>
      <c r="CQ152" s="64"/>
      <c r="CR152" s="69"/>
      <c r="CS152" s="69"/>
      <c r="CT152" s="69"/>
      <c r="CU152" s="64"/>
      <c r="CV152" s="69"/>
      <c r="CW152" s="69"/>
      <c r="CX152" s="69"/>
      <c r="CY152" s="64"/>
      <c r="CZ152" s="69"/>
      <c r="DA152" s="69"/>
      <c r="DB152" s="69"/>
      <c r="DC152" s="64"/>
      <c r="DD152" s="69"/>
      <c r="DE152" s="69"/>
      <c r="DF152" s="69"/>
      <c r="DG152" s="64"/>
      <c r="DH152" s="69"/>
      <c r="DI152" s="69"/>
      <c r="DJ152" s="69"/>
      <c r="DK152" s="64"/>
      <c r="DL152" s="69"/>
      <c r="DM152" s="69"/>
      <c r="DN152" s="69"/>
      <c r="DO152" s="70"/>
    </row>
    <row r="153" spans="1:119">
      <c r="A153" s="71">
        <v>89</v>
      </c>
      <c r="B153" s="71">
        <f t="shared" si="72"/>
        <v>467.7351412871983</v>
      </c>
      <c r="C153" s="71" t="str">
        <f t="shared" si="98"/>
        <v>2938.86656738729j</v>
      </c>
      <c r="D153" s="71">
        <f t="shared" si="73"/>
        <v>0.99999649958140169</v>
      </c>
      <c r="E153" s="71" t="str">
        <f t="shared" si="74"/>
        <v>-0.00293886656738729j</v>
      </c>
      <c r="F153" s="71" t="str">
        <f t="shared" si="99"/>
        <v>0.999996499581402-0.00293886656738729j</v>
      </c>
      <c r="G153" s="71">
        <f t="shared" si="100"/>
        <v>7.1055372702423902E-6</v>
      </c>
      <c r="H153" s="71">
        <f t="shared" si="101"/>
        <v>-0.1683847555037824</v>
      </c>
      <c r="I153" s="71"/>
      <c r="J153" s="71">
        <f t="shared" si="75"/>
        <v>42.477876106194692</v>
      </c>
      <c r="K153" s="71" t="str">
        <f t="shared" si="76"/>
        <v>1+0.097114845719313j</v>
      </c>
      <c r="L153" s="71">
        <f t="shared" si="77"/>
        <v>0.9988129065536081</v>
      </c>
      <c r="M153" s="71" t="str">
        <f t="shared" si="78"/>
        <v>0.0149341235427003j</v>
      </c>
      <c r="N153" s="71" t="str">
        <f t="shared" si="102"/>
        <v>0.998812906553608+0.0149341235427003j</v>
      </c>
      <c r="O153" s="71" t="str">
        <f t="shared" si="103"/>
        <v>1.00241817979454+0.0822422380025621j</v>
      </c>
      <c r="P153" s="71" t="str">
        <f t="shared" si="104"/>
        <v>42.5805952479097+3.49347559656901j</v>
      </c>
      <c r="Q153" s="71"/>
      <c r="R153" s="71">
        <f t="shared" si="79"/>
        <v>46.725663716814154</v>
      </c>
      <c r="S153" s="71" t="str">
        <f t="shared" si="80"/>
        <v>1+0.000132248995532428j</v>
      </c>
      <c r="T153" s="71" t="str">
        <f t="shared" si="105"/>
        <v>0.998812906553608+0.0149341235427003j</v>
      </c>
      <c r="U153" s="71" t="str">
        <f t="shared" si="106"/>
        <v>1.00096670941562-0.0148339207551234j</v>
      </c>
      <c r="V153" s="71" t="str">
        <f t="shared" si="107"/>
        <v>46.7708338558803-0.693124792805766j</v>
      </c>
      <c r="W153" s="71"/>
      <c r="X153" s="71" t="str">
        <f t="shared" si="81"/>
        <v>2.0587214744552+0.162815831299603j</v>
      </c>
      <c r="Y153" s="71">
        <f t="shared" si="108"/>
        <v>6.2990305890611857</v>
      </c>
      <c r="Z153" s="71">
        <f t="shared" si="109"/>
        <v>-175.47812377589909</v>
      </c>
      <c r="AA153" s="71"/>
      <c r="AB153" s="71" t="str">
        <f t="shared" si="82"/>
        <v>7.53592454997043-0.11167934611543j</v>
      </c>
      <c r="AC153" s="71">
        <f t="shared" si="110"/>
        <v>17.543684527074515</v>
      </c>
      <c r="AD153" s="71">
        <f t="shared" si="111"/>
        <v>179.15096193199221</v>
      </c>
      <c r="AE153" s="71"/>
      <c r="AF153" s="71" t="str">
        <f t="shared" si="112"/>
        <v>2.45485065736182-0.167183544131377j</v>
      </c>
      <c r="AG153" s="71">
        <f t="shared" si="113"/>
        <v>7.8205978284294986</v>
      </c>
      <c r="AH153" s="71">
        <f t="shared" si="114"/>
        <v>176.10398159147977</v>
      </c>
      <c r="AI153" s="71"/>
      <c r="AJ153" s="71" t="str">
        <f t="shared" si="83"/>
        <v>99980.9246462131-1381.00380505036j</v>
      </c>
      <c r="AK153" s="71" t="str">
        <f t="shared" si="84"/>
        <v>31999.9995217044-3.91221911603104j</v>
      </c>
      <c r="AL153" s="71" t="str">
        <f t="shared" si="115"/>
        <v>10000-7561494.10416351j</v>
      </c>
      <c r="AM153" s="71" t="str">
        <f t="shared" si="116"/>
        <v>963.138318901614-2346671.46249264j</v>
      </c>
      <c r="AN153" s="71" t="str">
        <f t="shared" si="117"/>
        <v>10963.1383189016-2346671.46249264j</v>
      </c>
      <c r="AO153" s="71" t="str">
        <f t="shared" si="118"/>
        <v>31991.9065842713-440.126050448746j</v>
      </c>
      <c r="AP153" s="71" t="str">
        <f t="shared" si="119"/>
        <v>0.242432894427315+0.00251427987228825j</v>
      </c>
      <c r="AQ153" s="71" t="str">
        <f t="shared" si="85"/>
        <v>1+0.0470218650781966j</v>
      </c>
      <c r="AR153" s="71" t="str">
        <f t="shared" si="86"/>
        <v>1+0.000093856018120153j</v>
      </c>
      <c r="AS153" s="71" t="str">
        <f t="shared" si="87"/>
        <v>1.47237215026103E-07j</v>
      </c>
      <c r="AT153" s="71" t="str">
        <f t="shared" si="120"/>
        <v>-1.38190987214508E-11+1.47237215026103E-07j</v>
      </c>
      <c r="AU153" s="149" t="str">
        <f t="shared" si="121"/>
        <v>318723.826977916-6791791.08555363j</v>
      </c>
      <c r="AV153" s="71" t="str">
        <f t="shared" si="88"/>
        <v>9638.53617469338-13.1871205223129j</v>
      </c>
      <c r="AW153" s="71"/>
      <c r="AX153" s="71" t="str">
        <f t="shared" si="89"/>
        <v>0.602408510918336-0.000824195032644556j</v>
      </c>
      <c r="AY153" s="71"/>
      <c r="AZ153" s="71" t="str">
        <f t="shared" si="122"/>
        <v>3.83463745061772-67.8903317628663j</v>
      </c>
      <c r="BA153" s="71" t="str">
        <f t="shared" si="123"/>
        <v>2.25406336233476-40.9008741521589j</v>
      </c>
      <c r="BB153" s="71">
        <f t="shared" si="124"/>
        <v>32.24782201076227</v>
      </c>
      <c r="BC153" s="71">
        <f t="shared" si="125"/>
        <v>93.154402197657262</v>
      </c>
      <c r="BD153" s="71" t="str">
        <f t="shared" si="90"/>
        <v>12.4186685485448-308.477633960914j</v>
      </c>
      <c r="BE153" s="71">
        <f t="shared" si="126"/>
        <v>49.791506537836796</v>
      </c>
      <c r="BF153" s="71">
        <f t="shared" si="127"/>
        <v>92.305364129649462</v>
      </c>
      <c r="BG153" s="71"/>
      <c r="BH153" s="71" t="str">
        <f t="shared" si="91"/>
        <v>-1.30456417206669-100.782380100712j</v>
      </c>
      <c r="BI153" s="71">
        <f t="shared" si="128"/>
        <v>40.068419839191748</v>
      </c>
      <c r="BJ153" s="71">
        <f t="shared" si="129"/>
        <v>89.258383789137028</v>
      </c>
      <c r="BK153" s="71"/>
      <c r="BL153" s="71">
        <f t="shared" si="130"/>
        <v>-39.068419839191748</v>
      </c>
      <c r="BM153" s="71">
        <f t="shared" si="131"/>
        <v>-89.258383789137028</v>
      </c>
      <c r="BN153" s="71"/>
      <c r="BO153" s="158"/>
      <c r="BP153" s="158" t="str">
        <f t="shared" si="92"/>
        <v>0.00001+1.38126728667203E-07j</v>
      </c>
      <c r="BQ153" s="158" t="str">
        <f t="shared" si="93"/>
        <v>6.89430566622663E-09+1.4661914525852E-07j</v>
      </c>
      <c r="BR153" s="158" t="str">
        <f t="shared" si="94"/>
        <v>-0.000516144474519503-0.00366800275630976j</v>
      </c>
      <c r="BS153" s="158" t="str">
        <f t="shared" si="95"/>
        <v>0.0000412568943056662+2.84745873925723E-07j</v>
      </c>
      <c r="BT153" s="158" t="str">
        <f t="shared" si="132"/>
        <v>-2.02500693812974E-08-1.51477372039433E-07j</v>
      </c>
      <c r="BU153" s="158" t="str">
        <f t="shared" si="133"/>
        <v>-6.89430566622663E-09-1.4661914525852E-07j</v>
      </c>
      <c r="BV153" s="158" t="str">
        <f t="shared" si="134"/>
        <v>-2.7144375047524E-08-2.98096517297953E-07j</v>
      </c>
      <c r="BW153" s="158" t="str">
        <f t="shared" si="135"/>
        <v>0.999999781223864-0.00046773506182508j</v>
      </c>
      <c r="BX153" s="158" t="str">
        <f t="shared" si="136"/>
        <v>-0.00001-1.38126728667203E-07j</v>
      </c>
      <c r="BY153" s="158" t="str">
        <f t="shared" si="137"/>
        <v>3.47357097664195-33.2300913657017j</v>
      </c>
      <c r="BZ153" s="71">
        <f t="shared" si="138"/>
        <v>30.477827406208064</v>
      </c>
      <c r="CA153" s="71">
        <f t="shared" si="139"/>
        <v>95.967506648530318</v>
      </c>
      <c r="CB153" s="158" t="str">
        <f t="shared" si="96"/>
        <v>22.4654539238633-250.807387455909j</v>
      </c>
      <c r="CC153" s="71" t="str">
        <f t="shared" si="97"/>
        <v>2.97157354907496-82.1556355399532j</v>
      </c>
      <c r="CD153" s="71">
        <f t="shared" si="140"/>
        <v>38.298425234637577</v>
      </c>
      <c r="CE153" s="71">
        <f t="shared" si="141"/>
        <v>92.071488240010112</v>
      </c>
      <c r="CF153" s="71"/>
      <c r="CG153" s="71">
        <f t="shared" si="142"/>
        <v>-37.298425234637577</v>
      </c>
      <c r="CH153" s="71">
        <f t="shared" si="143"/>
        <v>-92.071488240010112</v>
      </c>
      <c r="CI153" s="71"/>
      <c r="CJ153" s="158"/>
      <c r="CK153" s="158"/>
      <c r="CL153" s="158"/>
      <c r="CM153" s="71"/>
      <c r="CN153" s="158">
        <v>6309.5734448019302</v>
      </c>
      <c r="CO153" s="158">
        <v>16.3924438620929</v>
      </c>
      <c r="CP153" s="158">
        <v>71.986213758959593</v>
      </c>
      <c r="CQ153" s="64"/>
      <c r="CR153" s="69"/>
      <c r="CS153" s="69"/>
      <c r="CT153" s="69"/>
      <c r="CU153" s="64"/>
      <c r="CV153" s="69"/>
      <c r="CW153" s="69"/>
      <c r="CX153" s="69"/>
      <c r="CY153" s="64"/>
      <c r="CZ153" s="69"/>
      <c r="DA153" s="69"/>
      <c r="DB153" s="69"/>
      <c r="DC153" s="64"/>
      <c r="DD153" s="69"/>
      <c r="DE153" s="69"/>
      <c r="DF153" s="69"/>
      <c r="DG153" s="64"/>
      <c r="DH153" s="69"/>
      <c r="DI153" s="69"/>
      <c r="DJ153" s="69"/>
      <c r="DK153" s="64"/>
      <c r="DL153" s="69"/>
      <c r="DM153" s="69"/>
      <c r="DN153" s="69"/>
      <c r="DO153" s="70"/>
    </row>
    <row r="154" spans="1:119">
      <c r="A154" s="71">
        <v>90</v>
      </c>
      <c r="B154" s="71">
        <f t="shared" si="72"/>
        <v>501.18723362727229</v>
      </c>
      <c r="C154" s="71" t="str">
        <f t="shared" si="98"/>
        <v>3149.05226247286j</v>
      </c>
      <c r="D154" s="71">
        <f t="shared" si="73"/>
        <v>0.99999598098170961</v>
      </c>
      <c r="E154" s="71" t="str">
        <f t="shared" si="74"/>
        <v>-0.00314905226247286j</v>
      </c>
      <c r="F154" s="71" t="str">
        <f t="shared" si="99"/>
        <v>0.99999598098171-0.00314905226247286j</v>
      </c>
      <c r="G154" s="71">
        <f t="shared" si="100"/>
        <v>8.1582564126474306E-6</v>
      </c>
      <c r="H154" s="71">
        <f t="shared" si="101"/>
        <v>-0.18042753284152951</v>
      </c>
      <c r="I154" s="71"/>
      <c r="J154" s="71">
        <f t="shared" si="75"/>
        <v>42.477876106194692</v>
      </c>
      <c r="K154" s="71" t="str">
        <f t="shared" si="76"/>
        <v>1+0.104060432013416j</v>
      </c>
      <c r="L154" s="71">
        <f t="shared" si="77"/>
        <v>0.99863703436046991</v>
      </c>
      <c r="M154" s="71" t="str">
        <f t="shared" si="78"/>
        <v>0.0160022016828068j</v>
      </c>
      <c r="N154" s="71" t="str">
        <f t="shared" si="102"/>
        <v>0.99863703436047+0.0160022016828068j</v>
      </c>
      <c r="O154" s="71" t="str">
        <f t="shared" si="103"/>
        <v>1.00277708738618+0.0881339143150535j</v>
      </c>
      <c r="P154" s="71" t="str">
        <f t="shared" si="104"/>
        <v>42.5958408801209+3.74374149302882j</v>
      </c>
      <c r="Q154" s="71"/>
      <c r="R154" s="71">
        <f t="shared" si="79"/>
        <v>46.725663716814154</v>
      </c>
      <c r="S154" s="71" t="str">
        <f t="shared" si="80"/>
        <v>1+0.000141707351811279j</v>
      </c>
      <c r="T154" s="71" t="str">
        <f t="shared" si="105"/>
        <v>0.99863703436047+0.0160022016828068j</v>
      </c>
      <c r="U154" s="71" t="str">
        <f t="shared" si="106"/>
        <v>1.001110044729-0.0158999285469064j</v>
      </c>
      <c r="V154" s="71" t="str">
        <f t="shared" si="107"/>
        <v>46.777531293532-0.742934714404122j</v>
      </c>
      <c r="W154" s="71"/>
      <c r="X154" s="71" t="str">
        <f t="shared" si="81"/>
        <v>2.05953092503357+0.174477949401872j</v>
      </c>
      <c r="Y154" s="71">
        <f t="shared" si="108"/>
        <v>6.3064244546090524</v>
      </c>
      <c r="Z154" s="71">
        <f t="shared" si="109"/>
        <v>-175.15761740779271</v>
      </c>
      <c r="AA154" s="71"/>
      <c r="AB154" s="71" t="str">
        <f t="shared" si="82"/>
        <v>7.53700367088106-0.119704941984895j</v>
      </c>
      <c r="AC154" s="71">
        <f t="shared" si="110"/>
        <v>17.545069894296823</v>
      </c>
      <c r="AD154" s="71">
        <f t="shared" si="111"/>
        <v>179.09008783034724</v>
      </c>
      <c r="AE154" s="71"/>
      <c r="AF154" s="71" t="str">
        <f t="shared" si="112"/>
        <v>2.45324117712539-0.179027911591369j</v>
      </c>
      <c r="AG154" s="71">
        <f t="shared" si="113"/>
        <v>7.8178719300687778</v>
      </c>
      <c r="AH154" s="71">
        <f t="shared" si="114"/>
        <v>175.82617765760824</v>
      </c>
      <c r="AI154" s="71"/>
      <c r="AJ154" s="71" t="str">
        <f t="shared" si="83"/>
        <v>99978.0991824035-1479.73041931199j</v>
      </c>
      <c r="AK154" s="71" t="str">
        <f t="shared" si="84"/>
        <v>31999.9994508432-4.19201829986402j</v>
      </c>
      <c r="AL154" s="71" t="str">
        <f t="shared" si="115"/>
        <v>10000-7056796.89316166j</v>
      </c>
      <c r="AM154" s="71" t="str">
        <f t="shared" si="116"/>
        <v>963.138200202014-2190041.35638647j</v>
      </c>
      <c r="AN154" s="71" t="str">
        <f t="shared" si="117"/>
        <v>10963.138200202-2190041.35638647j</v>
      </c>
      <c r="AO154" s="71" t="str">
        <f t="shared" si="118"/>
        <v>31990.707982355-471.579903171436j</v>
      </c>
      <c r="AP154" s="71" t="str">
        <f t="shared" si="119"/>
        <v>0.242434176235474+0.00269409469557497j</v>
      </c>
      <c r="AQ154" s="71" t="str">
        <f t="shared" si="85"/>
        <v>1+0.0503848361995658j</v>
      </c>
      <c r="AR154" s="71" t="str">
        <f t="shared" si="86"/>
        <v>1+0.000100568535328475j</v>
      </c>
      <c r="AS154" s="71" t="str">
        <f t="shared" si="87"/>
        <v>1.5776751834989E-07j</v>
      </c>
      <c r="AT154" s="71" t="str">
        <f t="shared" si="120"/>
        <v>-1.58664482428567E-11+1.5776751834989E-07j</v>
      </c>
      <c r="AU154" s="149" t="str">
        <f t="shared" si="121"/>
        <v>318723.826561957-6338472.37678753j</v>
      </c>
      <c r="AV154" s="71" t="str">
        <f t="shared" si="88"/>
        <v>9638.53350168569-14.1302503014795j</v>
      </c>
      <c r="AW154" s="71"/>
      <c r="AX154" s="71" t="str">
        <f t="shared" si="89"/>
        <v>0.602408343855356-0.000883140643842469j</v>
      </c>
      <c r="AY154" s="71"/>
      <c r="AZ154" s="71" t="str">
        <f t="shared" si="122"/>
        <v>3.83465556617006-63.3551723193187j</v>
      </c>
      <c r="BA154" s="71" t="str">
        <f t="shared" si="123"/>
        <v>2.25407698119939-38.1690709717371j</v>
      </c>
      <c r="BB154" s="71">
        <f t="shared" si="124"/>
        <v>31.649351462231763</v>
      </c>
      <c r="BC154" s="71">
        <f t="shared" si="125"/>
        <v>93.379680771809163</v>
      </c>
      <c r="BD154" s="71" t="str">
        <f t="shared" si="90"/>
        <v>12.4199600554592-287.950252182366j</v>
      </c>
      <c r="BE154" s="71">
        <f t="shared" si="126"/>
        <v>49.194421356528579</v>
      </c>
      <c r="BF154" s="71">
        <f t="shared" si="127"/>
        <v>92.469768602156407</v>
      </c>
      <c r="BG154" s="71"/>
      <c r="BH154" s="71" t="str">
        <f t="shared" si="91"/>
        <v>-1.30353459676397-94.0414792949972j</v>
      </c>
      <c r="BI154" s="71">
        <f t="shared" si="128"/>
        <v>39.467223392300539</v>
      </c>
      <c r="BJ154" s="71">
        <f t="shared" si="129"/>
        <v>89.205858429417432</v>
      </c>
      <c r="BK154" s="71"/>
      <c r="BL154" s="71">
        <f t="shared" si="130"/>
        <v>-38.467223392300539</v>
      </c>
      <c r="BM154" s="71">
        <f t="shared" si="131"/>
        <v>-89.205858429417432</v>
      </c>
      <c r="BN154" s="71"/>
      <c r="BO154" s="158"/>
      <c r="BP154" s="158" t="str">
        <f t="shared" si="92"/>
        <v>0.00001+1.48005456336224E-07j</v>
      </c>
      <c r="BQ154" s="158" t="str">
        <f t="shared" si="93"/>
        <v>7.91313558443808E-09+1.57053911083396E-07j</v>
      </c>
      <c r="BR154" s="158" t="str">
        <f t="shared" si="94"/>
        <v>-0.000539650426686482-0.00392924394834081j</v>
      </c>
      <c r="BS154" s="158" t="str">
        <f t="shared" si="95"/>
        <v>0.0000412579131355844+3.0505936741962E-07j</v>
      </c>
      <c r="BT154" s="158" t="str">
        <f t="shared" si="132"/>
        <v>-2.10661977544937E-08-1.62277030926959E-07j</v>
      </c>
      <c r="BU154" s="158" t="str">
        <f t="shared" si="133"/>
        <v>-7.91313558443808E-09-1.57053911083396E-07j</v>
      </c>
      <c r="BV154" s="158" t="str">
        <f t="shared" si="134"/>
        <v>-2.89793333389318E-08-3.19330942010355E-07j</v>
      </c>
      <c r="BW154" s="158" t="str">
        <f t="shared" si="135"/>
        <v>0.999999748811395-0.000501187132237363j</v>
      </c>
      <c r="BX154" s="158" t="str">
        <f t="shared" si="136"/>
        <v>-0.00001-1.48005456336224E-07j</v>
      </c>
      <c r="BY154" s="158" t="str">
        <f t="shared" si="137"/>
        <v>3.26282441709179-31.0195971858362j</v>
      </c>
      <c r="BZ154" s="71">
        <f t="shared" si="138"/>
        <v>29.880509869504621</v>
      </c>
      <c r="CA154" s="71">
        <f t="shared" si="139"/>
        <v>96.00462819072311</v>
      </c>
      <c r="CB154" s="158" t="str">
        <f t="shared" si="96"/>
        <v>20.8787205275359-234.185394066454j</v>
      </c>
      <c r="CC154" s="71" t="str">
        <f t="shared" si="97"/>
        <v>2.45112151115401-76.6826897554176j</v>
      </c>
      <c r="CD154" s="71">
        <f t="shared" si="140"/>
        <v>37.698381799573411</v>
      </c>
      <c r="CE154" s="71">
        <f t="shared" si="141"/>
        <v>91.83080584833138</v>
      </c>
      <c r="CF154" s="71"/>
      <c r="CG154" s="71">
        <f t="shared" si="142"/>
        <v>-36.698381799573411</v>
      </c>
      <c r="CH154" s="71">
        <f t="shared" si="143"/>
        <v>-91.83080584833138</v>
      </c>
      <c r="CI154" s="71"/>
      <c r="CJ154" s="158"/>
      <c r="CK154" s="158"/>
      <c r="CL154" s="158"/>
      <c r="CM154" s="71"/>
      <c r="CN154" s="158">
        <v>6606.93448007596</v>
      </c>
      <c r="CO154" s="158">
        <v>15.838512729386199</v>
      </c>
      <c r="CP154" s="158">
        <v>72.282518105867098</v>
      </c>
      <c r="CQ154" s="64"/>
      <c r="CR154" s="69"/>
      <c r="CS154" s="69"/>
      <c r="CT154" s="69"/>
      <c r="CU154" s="64"/>
      <c r="CV154" s="69"/>
      <c r="CW154" s="69"/>
      <c r="CX154" s="69"/>
      <c r="CY154" s="64"/>
      <c r="CZ154" s="69"/>
      <c r="DA154" s="69"/>
      <c r="DB154" s="69"/>
      <c r="DC154" s="64"/>
      <c r="DD154" s="69"/>
      <c r="DE154" s="69"/>
      <c r="DF154" s="69"/>
      <c r="DG154" s="64"/>
      <c r="DH154" s="69"/>
      <c r="DI154" s="69"/>
      <c r="DJ154" s="69"/>
      <c r="DK154" s="64"/>
      <c r="DL154" s="69"/>
      <c r="DM154" s="69"/>
      <c r="DN154" s="69"/>
      <c r="DO154" s="70"/>
    </row>
    <row r="155" spans="1:119">
      <c r="A155" s="71">
        <v>91</v>
      </c>
      <c r="B155" s="71">
        <f t="shared" si="72"/>
        <v>537.03179637025301</v>
      </c>
      <c r="C155" s="71" t="str">
        <f t="shared" si="98"/>
        <v>3374.27029244183j</v>
      </c>
      <c r="D155" s="71">
        <f t="shared" si="73"/>
        <v>0.999995385549595</v>
      </c>
      <c r="E155" s="71" t="str">
        <f t="shared" si="74"/>
        <v>-0.00337427029244183j</v>
      </c>
      <c r="F155" s="71" t="str">
        <f t="shared" si="99"/>
        <v>0.999995385549595-0.00337427029244183j</v>
      </c>
      <c r="G155" s="71">
        <f t="shared" si="100"/>
        <v>9.3669422697508693E-6</v>
      </c>
      <c r="H155" s="71">
        <f t="shared" si="101"/>
        <v>-0.19333160507268379</v>
      </c>
      <c r="I155" s="71"/>
      <c r="J155" s="71">
        <f t="shared" si="75"/>
        <v>42.477876106194692</v>
      </c>
      <c r="K155" s="71" t="str">
        <f t="shared" si="76"/>
        <v>1+0.11150276181374j</v>
      </c>
      <c r="L155" s="71">
        <f t="shared" si="77"/>
        <v>0.99843510606499764</v>
      </c>
      <c r="M155" s="71" t="str">
        <f t="shared" si="78"/>
        <v>0.0171466680294332j</v>
      </c>
      <c r="N155" s="71" t="str">
        <f t="shared" si="102"/>
        <v>0.998435106064998+0.0171466680294332j</v>
      </c>
      <c r="O155" s="71" t="str">
        <f t="shared" si="103"/>
        <v>1.00318937421068+0.0944492096388242j</v>
      </c>
      <c r="P155" s="71" t="str">
        <f t="shared" si="104"/>
        <v>42.6133539487723+4.01200182536598j</v>
      </c>
      <c r="Q155" s="71"/>
      <c r="R155" s="71">
        <f t="shared" si="79"/>
        <v>46.725663716814154</v>
      </c>
      <c r="S155" s="71" t="str">
        <f t="shared" si="80"/>
        <v>1+0.000151842163159882j</v>
      </c>
      <c r="T155" s="71" t="str">
        <f t="shared" si="105"/>
        <v>0.998435106064998+0.0171466680294332j</v>
      </c>
      <c r="U155" s="71" t="str">
        <f t="shared" si="106"/>
        <v>1.0012746519151-0.0170433529391612j</v>
      </c>
      <c r="V155" s="71" t="str">
        <f t="shared" si="107"/>
        <v>46.7852226735551-0.796361978042222j</v>
      </c>
      <c r="W155" s="71"/>
      <c r="X155" s="71" t="str">
        <f t="shared" si="81"/>
        <v>2.06046074031856+0.186978197340677j</v>
      </c>
      <c r="Y155" s="71">
        <f t="shared" si="108"/>
        <v>6.3149037287307905</v>
      </c>
      <c r="Z155" s="71">
        <f t="shared" si="109"/>
        <v>-174.81484934302679</v>
      </c>
      <c r="AA155" s="71"/>
      <c r="AB155" s="71" t="str">
        <f t="shared" si="82"/>
        <v>7.53824294020257-0.128313380075367j</v>
      </c>
      <c r="AC155" s="71">
        <f t="shared" si="110"/>
        <v>17.54666072159424</v>
      </c>
      <c r="AD155" s="71">
        <f t="shared" si="111"/>
        <v>179.02482511048282</v>
      </c>
      <c r="AE155" s="71"/>
      <c r="AF155" s="71" t="str">
        <f t="shared" si="112"/>
        <v>2.45139573446199-0.191693664860615j</v>
      </c>
      <c r="AG155" s="71">
        <f t="shared" si="113"/>
        <v>7.8147442865124264</v>
      </c>
      <c r="AH155" s="71">
        <f t="shared" si="114"/>
        <v>175.52869718943506</v>
      </c>
      <c r="AI155" s="71"/>
      <c r="AJ155" s="71" t="str">
        <f t="shared" si="83"/>
        <v>99974.8553128288-1585.50826608427j</v>
      </c>
      <c r="AK155" s="71" t="str">
        <f t="shared" si="84"/>
        <v>31999.9993694836-4.4918285247932j</v>
      </c>
      <c r="AL155" s="71" t="str">
        <f t="shared" si="115"/>
        <v>10000-6585786.050394j</v>
      </c>
      <c r="AM155" s="71" t="str">
        <f t="shared" si="116"/>
        <v>963.13806391666-2043865.64491515j</v>
      </c>
      <c r="AN155" s="71" t="str">
        <f t="shared" si="117"/>
        <v>10963.1380639167-2043865.64491515j</v>
      </c>
      <c r="AO155" s="71" t="str">
        <f t="shared" si="118"/>
        <v>31989.3319517625-505.277869348082j</v>
      </c>
      <c r="AP155" s="71" t="str">
        <f t="shared" si="119"/>
        <v>0.242435647942611+0.0028867686617853j</v>
      </c>
      <c r="AQ155" s="71" t="str">
        <f t="shared" si="85"/>
        <v>1+0.0539883246790693j</v>
      </c>
      <c r="AR155" s="71" t="str">
        <f t="shared" si="86"/>
        <v>1+0.000107761127103931j</v>
      </c>
      <c r="AS155" s="71" t="str">
        <f t="shared" si="87"/>
        <v>1.69050941651336E-07j</v>
      </c>
      <c r="AT155" s="71" t="str">
        <f t="shared" si="120"/>
        <v>-1.82171200103288E-11+1.69050941651336E-07j</v>
      </c>
      <c r="AU155" s="149" t="str">
        <f t="shared" si="121"/>
        <v>318723.82608437-5915411.03800936j</v>
      </c>
      <c r="AV155" s="71" t="str">
        <f t="shared" si="88"/>
        <v>9638.53043266406-15.1408311648558j</v>
      </c>
      <c r="AW155" s="71"/>
      <c r="AX155" s="71" t="str">
        <f t="shared" si="89"/>
        <v>0.602408152041504-0.000946301947803488j</v>
      </c>
      <c r="AY155" s="71"/>
      <c r="AZ155" s="71" t="str">
        <f t="shared" si="122"/>
        <v>3.83467636549014-59.122445532931j</v>
      </c>
      <c r="BA155" s="71" t="str">
        <f t="shared" si="123"/>
        <v>2.25409261764543-35.6194719193813j</v>
      </c>
      <c r="BB155" s="71">
        <f t="shared" si="124"/>
        <v>31.051106931457113</v>
      </c>
      <c r="BC155" s="71">
        <f t="shared" si="125"/>
        <v>93.62099711142622</v>
      </c>
      <c r="BD155" s="71" t="str">
        <f t="shared" si="90"/>
        <v>12.421442923053-268.797462972793j</v>
      </c>
      <c r="BE155" s="71">
        <f t="shared" si="126"/>
        <v>48.597767653051363</v>
      </c>
      <c r="BF155" s="71">
        <f t="shared" si="127"/>
        <v>92.645822221909057</v>
      </c>
      <c r="BG155" s="71"/>
      <c r="BH155" s="71" t="str">
        <f t="shared" si="91"/>
        <v>-1.30235408464768-87.7495168017717j</v>
      </c>
      <c r="BI155" s="71">
        <f t="shared" si="128"/>
        <v>38.865851217969542</v>
      </c>
      <c r="BJ155" s="71">
        <f t="shared" si="129"/>
        <v>89.149694300861285</v>
      </c>
      <c r="BK155" s="71"/>
      <c r="BL155" s="71">
        <f t="shared" si="130"/>
        <v>-37.865851217969542</v>
      </c>
      <c r="BM155" s="71">
        <f t="shared" si="131"/>
        <v>-89.149694300861285</v>
      </c>
      <c r="BN155" s="71"/>
      <c r="BO155" s="158"/>
      <c r="BP155" s="158" t="str">
        <f t="shared" si="92"/>
        <v>0.00001+1.58590703744766E-07j</v>
      </c>
      <c r="BQ155" s="158" t="str">
        <f t="shared" si="93"/>
        <v>9.08208808698441E-09+1.68223187901688E-07j</v>
      </c>
      <c r="BR155" s="158" t="str">
        <f t="shared" si="94"/>
        <v>-0.000566622770834655-0.00420891831893648j</v>
      </c>
      <c r="BS155" s="158" t="str">
        <f t="shared" si="95"/>
        <v>0.000041259082088087+3.26813891646454E-07j</v>
      </c>
      <c r="BT155" s="158" t="str">
        <f t="shared" si="132"/>
        <v>-2.20028024394127E-08-1.73841286615885E-07j</v>
      </c>
      <c r="BU155" s="158" t="str">
        <f t="shared" si="133"/>
        <v>-9.08208808698441E-09-1.68223187901688E-07j</v>
      </c>
      <c r="BV155" s="158" t="str">
        <f t="shared" si="134"/>
        <v>-3.10848905263971E-08-3.42064474517573E-07j</v>
      </c>
      <c r="BW155" s="158" t="str">
        <f t="shared" si="135"/>
        <v>0.999999711596905-0.000537031667743642j</v>
      </c>
      <c r="BX155" s="158" t="str">
        <f t="shared" si="136"/>
        <v>-0.00001-1.58590703744766E-07j</v>
      </c>
      <c r="BY155" s="158" t="str">
        <f t="shared" si="137"/>
        <v>3.07916611681031-28.9546780808327j</v>
      </c>
      <c r="BZ155" s="71">
        <f t="shared" si="138"/>
        <v>29.283214046981225</v>
      </c>
      <c r="CA155" s="71">
        <f t="shared" si="139"/>
        <v>96.070267310255758</v>
      </c>
      <c r="CB155" s="158" t="str">
        <f t="shared" si="96"/>
        <v>19.4962296282105-218.662495840937j</v>
      </c>
      <c r="CC155" s="71" t="str">
        <f t="shared" si="97"/>
        <v>1.99782632827455-71.5696309777195j</v>
      </c>
      <c r="CD155" s="71">
        <f t="shared" si="140"/>
        <v>37.097958333493672</v>
      </c>
      <c r="CE155" s="71">
        <f t="shared" si="141"/>
        <v>91.598964499690823</v>
      </c>
      <c r="CF155" s="71"/>
      <c r="CG155" s="71">
        <f t="shared" si="142"/>
        <v>-36.097958333493672</v>
      </c>
      <c r="CH155" s="71">
        <f t="shared" si="143"/>
        <v>-91.598964499690823</v>
      </c>
      <c r="CI155" s="71"/>
      <c r="CJ155" s="158"/>
      <c r="CK155" s="158"/>
      <c r="CL155" s="158"/>
      <c r="CM155" s="71"/>
      <c r="CN155" s="158">
        <v>6918.3097091893596</v>
      </c>
      <c r="CO155" s="158">
        <v>15.286250812996901</v>
      </c>
      <c r="CP155" s="158">
        <v>72.637574844327105</v>
      </c>
      <c r="CQ155" s="64"/>
      <c r="CR155" s="69"/>
      <c r="CS155" s="69"/>
      <c r="CT155" s="69"/>
      <c r="CU155" s="64"/>
      <c r="CV155" s="69"/>
      <c r="CW155" s="69"/>
      <c r="CX155" s="69"/>
      <c r="CY155" s="64"/>
      <c r="CZ155" s="69"/>
      <c r="DA155" s="69"/>
      <c r="DB155" s="69"/>
      <c r="DC155" s="64"/>
      <c r="DD155" s="69"/>
      <c r="DE155" s="69"/>
      <c r="DF155" s="69"/>
      <c r="DG155" s="64"/>
      <c r="DH155" s="69"/>
      <c r="DI155" s="69"/>
      <c r="DJ155" s="69"/>
      <c r="DK155" s="64"/>
      <c r="DL155" s="69"/>
      <c r="DM155" s="69"/>
      <c r="DN155" s="69"/>
      <c r="DO155" s="70"/>
    </row>
    <row r="156" spans="1:119">
      <c r="A156" s="71">
        <v>92</v>
      </c>
      <c r="B156" s="71">
        <f t="shared" si="72"/>
        <v>575.43993733715706</v>
      </c>
      <c r="C156" s="71" t="str">
        <f t="shared" si="98"/>
        <v>3615.59575944117j</v>
      </c>
      <c r="D156" s="71">
        <f t="shared" si="73"/>
        <v>0.9999947019020563</v>
      </c>
      <c r="E156" s="71" t="str">
        <f t="shared" si="74"/>
        <v>-0.00361559575944117j</v>
      </c>
      <c r="F156" s="71" t="str">
        <f t="shared" si="99"/>
        <v>0.999994701902056-0.00361559575944117j</v>
      </c>
      <c r="G156" s="71">
        <f t="shared" si="100"/>
        <v>1.075470269936067E-5</v>
      </c>
      <c r="H156" s="71">
        <f t="shared" si="101"/>
        <v>-0.20715857229041043</v>
      </c>
      <c r="I156" s="71"/>
      <c r="J156" s="71">
        <f t="shared" si="75"/>
        <v>42.477876106194692</v>
      </c>
      <c r="K156" s="71" t="str">
        <f t="shared" si="76"/>
        <v>1+0.119477361870733j</v>
      </c>
      <c r="L156" s="71">
        <f t="shared" si="77"/>
        <v>0.99820326136126858</v>
      </c>
      <c r="M156" s="71" t="str">
        <f t="shared" si="78"/>
        <v>0.0183729858140381j</v>
      </c>
      <c r="N156" s="71" t="str">
        <f t="shared" si="102"/>
        <v>0.998203261361269+0.0183729858140381j</v>
      </c>
      <c r="O156" s="71" t="str">
        <f t="shared" si="103"/>
        <v>1.00366301425803+0.101218939527316j</v>
      </c>
      <c r="P156" s="71" t="str">
        <f t="shared" si="104"/>
        <v>42.6334731720225+4.29956557284174j</v>
      </c>
      <c r="Q156" s="71"/>
      <c r="R156" s="71">
        <f t="shared" si="79"/>
        <v>46.725663716814154</v>
      </c>
      <c r="S156" s="71" t="str">
        <f t="shared" si="80"/>
        <v>1+0.000162701809174853j</v>
      </c>
      <c r="T156" s="71" t="str">
        <f t="shared" si="105"/>
        <v>0.998203261361269+0.0183729858140381j</v>
      </c>
      <c r="U156" s="71" t="str">
        <f t="shared" si="106"/>
        <v>1.00146369401105-0.0182700028542223j</v>
      </c>
      <c r="V156" s="71" t="str">
        <f t="shared" si="107"/>
        <v>46.7940557909588-0.853678009471626j</v>
      </c>
      <c r="W156" s="71"/>
      <c r="X156" s="71" t="str">
        <f t="shared" si="81"/>
        <v>2.06152889370345+0.200377453472773j</v>
      </c>
      <c r="Y156" s="71">
        <f t="shared" si="108"/>
        <v>6.3246260729248913</v>
      </c>
      <c r="Z156" s="71">
        <f t="shared" si="109"/>
        <v>-174.44837715268639</v>
      </c>
      <c r="AA156" s="71"/>
      <c r="AB156" s="71" t="str">
        <f t="shared" si="82"/>
        <v>7.5396661713235-0.137548393709861j</v>
      </c>
      <c r="AC156" s="71">
        <f t="shared" si="110"/>
        <v>17.548487516424409</v>
      </c>
      <c r="AD156" s="71">
        <f t="shared" si="111"/>
        <v>178.95485182933041</v>
      </c>
      <c r="AE156" s="71"/>
      <c r="AF156" s="71" t="str">
        <f t="shared" si="112"/>
        <v>2.44928015535489-0.205233703779029j</v>
      </c>
      <c r="AG156" s="71">
        <f t="shared" si="113"/>
        <v>7.8111560441482197</v>
      </c>
      <c r="AH156" s="71">
        <f t="shared" si="114"/>
        <v>175.21017676140556</v>
      </c>
      <c r="AI156" s="71"/>
      <c r="AJ156" s="71" t="str">
        <f t="shared" si="83"/>
        <v>99971.1311118089-1698.83942925765j</v>
      </c>
      <c r="AK156" s="71" t="str">
        <f t="shared" si="84"/>
        <v>31999.9992760703-4.81308096608272j</v>
      </c>
      <c r="AL156" s="71" t="str">
        <f t="shared" si="115"/>
        <v>10000-6146213.15565899j</v>
      </c>
      <c r="AM156" s="71" t="str">
        <f t="shared" si="116"/>
        <v>963.1379074402-1907446.54282024j</v>
      </c>
      <c r="AN156" s="71" t="str">
        <f t="shared" si="117"/>
        <v>10963.1379074402-1907446.54282024j</v>
      </c>
      <c r="AO156" s="71" t="str">
        <f t="shared" si="118"/>
        <v>31987.7522530319-541.379194070606j</v>
      </c>
      <c r="AP156" s="71" t="str">
        <f t="shared" si="119"/>
        <v>0.242437337681177+0.00309322119729229j</v>
      </c>
      <c r="AQ156" s="71" t="str">
        <f t="shared" si="85"/>
        <v>1+0.0578495321510587j</v>
      </c>
      <c r="AR156" s="71" t="str">
        <f t="shared" si="86"/>
        <v>1+0.000115468128046025j</v>
      </c>
      <c r="AS156" s="71" t="str">
        <f t="shared" si="87"/>
        <v>1.81141347548003E-07j</v>
      </c>
      <c r="AT156" s="71" t="str">
        <f t="shared" si="120"/>
        <v>-2.09160523131023E-11+1.81141347548003E-07j</v>
      </c>
      <c r="AU156" s="149" t="str">
        <f t="shared" si="121"/>
        <v>318723.825536029-5520587.54105936j</v>
      </c>
      <c r="AV156" s="71" t="str">
        <f t="shared" si="88"/>
        <v>9638.52690895818-16.2236869593412j</v>
      </c>
      <c r="AW156" s="71"/>
      <c r="AX156" s="71" t="str">
        <f t="shared" si="89"/>
        <v>0.602407931809886-0.00101398043495883j</v>
      </c>
      <c r="AY156" s="71"/>
      <c r="AZ156" s="71" t="str">
        <f t="shared" si="122"/>
        <v>3.83470024615073-55.1719460391578j</v>
      </c>
      <c r="BA156" s="71" t="str">
        <f t="shared" si="123"/>
        <v>2.25411057055221-33.2399062183992j</v>
      </c>
      <c r="BB156" s="71">
        <f t="shared" si="124"/>
        <v>30.453121721034918</v>
      </c>
      <c r="BC156" s="71">
        <f t="shared" si="125"/>
        <v>93.879481253224483</v>
      </c>
      <c r="BD156" s="71" t="str">
        <f t="shared" si="90"/>
        <v>12.423145507808-250.927845741054j</v>
      </c>
      <c r="BE156" s="71">
        <f t="shared" si="126"/>
        <v>48.001609237459334</v>
      </c>
      <c r="BF156" s="71">
        <f t="shared" si="127"/>
        <v>92.834333082554906</v>
      </c>
      <c r="BG156" s="71"/>
      <c r="BH156" s="71" t="str">
        <f t="shared" si="91"/>
        <v>-1.30100077804042-81.8764621277047j</v>
      </c>
      <c r="BI156" s="71">
        <f t="shared" si="128"/>
        <v>38.264277765183145</v>
      </c>
      <c r="BJ156" s="71">
        <f t="shared" si="129"/>
        <v>89.089658014630061</v>
      </c>
      <c r="BK156" s="71"/>
      <c r="BL156" s="71">
        <f t="shared" si="130"/>
        <v>-37.264277765183145</v>
      </c>
      <c r="BM156" s="71">
        <f t="shared" si="131"/>
        <v>-89.089658014630061</v>
      </c>
      <c r="BN156" s="71"/>
      <c r="BO156" s="158"/>
      <c r="BP156" s="158" t="str">
        <f t="shared" si="92"/>
        <v>0.00001+1.69933000693735E-07j</v>
      </c>
      <c r="BQ156" s="158" t="str">
        <f t="shared" si="93"/>
        <v>1.04231443912146E-08+1.80176813945484E-07j</v>
      </c>
      <c r="BR156" s="158" t="str">
        <f t="shared" si="94"/>
        <v>-0.00059756996199247-0.00450828681804517j</v>
      </c>
      <c r="BS156" s="158" t="str">
        <f t="shared" si="95"/>
        <v>0.0000412604231443912+3.50109814639219E-07j</v>
      </c>
      <c r="BT156" s="158" t="str">
        <f t="shared" si="132"/>
        <v>-2.30775940279808E-08-1.86223036877452E-07j</v>
      </c>
      <c r="BU156" s="158" t="str">
        <f t="shared" si="133"/>
        <v>-1.04231443912146E-08-1.80176813945484E-07j</v>
      </c>
      <c r="BV156" s="158" t="str">
        <f t="shared" si="134"/>
        <v>-3.35007384191954E-08-3.66399850822936E-07j</v>
      </c>
      <c r="BW156" s="158" t="str">
        <f t="shared" si="135"/>
        <v>0.999999668868956-0.000575439774923891j</v>
      </c>
      <c r="BX156" s="158" t="str">
        <f t="shared" si="136"/>
        <v>-0.00001-1.69933000693735E-07j</v>
      </c>
      <c r="BY156" s="158" t="str">
        <f t="shared" si="137"/>
        <v>2.91912673948808-27.0259432457315j</v>
      </c>
      <c r="BZ156" s="71">
        <f t="shared" si="138"/>
        <v>28.685991314436649</v>
      </c>
      <c r="CA156" s="71">
        <f t="shared" si="139"/>
        <v>96.164733232757357</v>
      </c>
      <c r="CB156" s="158" t="str">
        <f t="shared" si="96"/>
        <v>18.2918660455799-204.168111232003j</v>
      </c>
      <c r="CC156" s="71" t="str">
        <f t="shared" si="97"/>
        <v>1.60312476355067-66.7932096640633j</v>
      </c>
      <c r="CD156" s="71">
        <f t="shared" si="140"/>
        <v>36.497147358584876</v>
      </c>
      <c r="CE156" s="71">
        <f t="shared" si="141"/>
        <v>91.374909994162905</v>
      </c>
      <c r="CF156" s="71"/>
      <c r="CG156" s="71">
        <f t="shared" si="142"/>
        <v>-35.497147358584876</v>
      </c>
      <c r="CH156" s="71">
        <f t="shared" si="143"/>
        <v>-91.374909994162905</v>
      </c>
      <c r="CI156" s="71"/>
      <c r="CJ156" s="158"/>
      <c r="CK156" s="158"/>
      <c r="CL156" s="158"/>
      <c r="CM156" s="71"/>
      <c r="CN156" s="158">
        <v>7244.3596007499</v>
      </c>
      <c r="CO156" s="158">
        <v>14.736348980746101</v>
      </c>
      <c r="CP156" s="158">
        <v>73.051238332867797</v>
      </c>
      <c r="CQ156" s="64"/>
      <c r="CR156" s="69"/>
      <c r="CS156" s="69"/>
      <c r="CT156" s="69"/>
      <c r="CU156" s="64"/>
      <c r="CV156" s="69"/>
      <c r="CW156" s="69"/>
      <c r="CX156" s="69"/>
      <c r="CY156" s="64"/>
      <c r="CZ156" s="69"/>
      <c r="DA156" s="69"/>
      <c r="DB156" s="69"/>
      <c r="DC156" s="64"/>
      <c r="DD156" s="69"/>
      <c r="DE156" s="69"/>
      <c r="DF156" s="69"/>
      <c r="DG156" s="64"/>
      <c r="DH156" s="69"/>
      <c r="DI156" s="69"/>
      <c r="DJ156" s="69"/>
      <c r="DK156" s="64"/>
      <c r="DL156" s="69"/>
      <c r="DM156" s="69"/>
      <c r="DN156" s="69"/>
      <c r="DO156" s="70"/>
    </row>
    <row r="157" spans="1:119">
      <c r="A157" s="71">
        <v>93</v>
      </c>
      <c r="B157" s="71">
        <f t="shared" si="72"/>
        <v>616.59500186148273</v>
      </c>
      <c r="C157" s="71" t="str">
        <f t="shared" si="98"/>
        <v>3874.18065617644j</v>
      </c>
      <c r="D157" s="71">
        <f t="shared" si="73"/>
        <v>0.99999391696965889</v>
      </c>
      <c r="E157" s="71" t="str">
        <f t="shared" si="74"/>
        <v>-0.00387418065617644j</v>
      </c>
      <c r="F157" s="71" t="str">
        <f t="shared" si="99"/>
        <v>0.999993916969659-0.00387418065617644j</v>
      </c>
      <c r="G157" s="71">
        <f t="shared" si="100"/>
        <v>1.2348069327847995E-5</v>
      </c>
      <c r="H157" s="71">
        <f t="shared" si="101"/>
        <v>-0.22197444038655023</v>
      </c>
      <c r="I157" s="71"/>
      <c r="J157" s="71">
        <f t="shared" si="75"/>
        <v>42.477876106194692</v>
      </c>
      <c r="K157" s="71" t="str">
        <f t="shared" si="76"/>
        <v>1+0.12802229978335j</v>
      </c>
      <c r="L157" s="71">
        <f t="shared" si="77"/>
        <v>0.99793706802505711</v>
      </c>
      <c r="M157" s="71" t="str">
        <f t="shared" si="78"/>
        <v>0.0196870089945985j</v>
      </c>
      <c r="N157" s="71" t="str">
        <f t="shared" si="102"/>
        <v>0.997937068025057+0.0196870089945985j</v>
      </c>
      <c r="O157" s="71" t="str">
        <f t="shared" si="103"/>
        <v>1.00420718388137+0.10847624303211j</v>
      </c>
      <c r="P157" s="71" t="str">
        <f t="shared" si="104"/>
        <v>42.6565883418635+4.60784041198343j</v>
      </c>
      <c r="Q157" s="71"/>
      <c r="R157" s="71">
        <f t="shared" si="79"/>
        <v>46.725663716814154</v>
      </c>
      <c r="S157" s="71" t="str">
        <f t="shared" si="80"/>
        <v>1+0.00017433812952794j</v>
      </c>
      <c r="T157" s="71" t="str">
        <f t="shared" si="105"/>
        <v>0.997937068025057+0.0196870089945985j</v>
      </c>
      <c r="U157" s="71" t="str">
        <f t="shared" si="106"/>
        <v>1.00168080634098-0.0195861658424064j</v>
      </c>
      <c r="V157" s="71" t="str">
        <f t="shared" si="107"/>
        <v>46.8042005086759-0.915176598654033j</v>
      </c>
      <c r="W157" s="71"/>
      <c r="X157" s="71" t="str">
        <f t="shared" si="81"/>
        <v>2.06275606644134+0.214741165740226j</v>
      </c>
      <c r="Y157" s="71">
        <f t="shared" si="108"/>
        <v>6.3357715274288493</v>
      </c>
      <c r="Z157" s="71">
        <f t="shared" si="109"/>
        <v>-174.0566887375675</v>
      </c>
      <c r="AA157" s="71"/>
      <c r="AB157" s="71" t="str">
        <f t="shared" si="82"/>
        <v>7.54130073331425-0.147457319632292j</v>
      </c>
      <c r="AC157" s="71">
        <f t="shared" si="110"/>
        <v>17.550585327637979</v>
      </c>
      <c r="AD157" s="71">
        <f t="shared" si="111"/>
        <v>178.87982114938683</v>
      </c>
      <c r="AE157" s="71"/>
      <c r="AF157" s="71" t="str">
        <f t="shared" si="112"/>
        <v>2.44685544888754-0.219703396720744j</v>
      </c>
      <c r="AG157" s="71">
        <f t="shared" si="113"/>
        <v>7.8070398400224219</v>
      </c>
      <c r="AH157" s="71">
        <f t="shared" si="114"/>
        <v>174.86916538889795</v>
      </c>
      <c r="AI157" s="71"/>
      <c r="AJ157" s="71" t="str">
        <f t="shared" si="83"/>
        <v>99966.8554990752-1820.26139181653j</v>
      </c>
      <c r="AK157" s="71" t="str">
        <f t="shared" si="84"/>
        <v>31999.9991688176-5.1573091555438j</v>
      </c>
      <c r="AL157" s="71" t="str">
        <f t="shared" si="115"/>
        <v>10000-5735979.8611338j</v>
      </c>
      <c r="AM157" s="71" t="str">
        <f t="shared" si="116"/>
        <v>963.137727781239-1780132.83905277j</v>
      </c>
      <c r="AN157" s="71" t="str">
        <f t="shared" si="117"/>
        <v>10963.1377277812-1780132.83905277j</v>
      </c>
      <c r="AO157" s="71" t="str">
        <f t="shared" si="118"/>
        <v>31985.9387742475-580.054223687603j</v>
      </c>
      <c r="AP157" s="71" t="str">
        <f t="shared" si="119"/>
        <v>0.242439277750993+0.00331443742750427j</v>
      </c>
      <c r="AQ157" s="71" t="str">
        <f t="shared" si="85"/>
        <v>1+0.061986890498823j</v>
      </c>
      <c r="AR157" s="71" t="str">
        <f t="shared" si="86"/>
        <v>1+0.000123726328340964j</v>
      </c>
      <c r="AS157" s="71" t="str">
        <f t="shared" si="87"/>
        <v>1.9409645087444E-07j</v>
      </c>
      <c r="AT157" s="71" t="str">
        <f t="shared" si="120"/>
        <v>-2.40148412107068E-11+1.9409645087444E-07j</v>
      </c>
      <c r="AU157" s="149" t="str">
        <f t="shared" si="121"/>
        <v>318723.824906448-5152117.15410987j</v>
      </c>
      <c r="AV157" s="71" t="str">
        <f t="shared" si="88"/>
        <v>9638.52286320568-17.3839864821689j</v>
      </c>
      <c r="AW157" s="71"/>
      <c r="AX157" s="71" t="str">
        <f t="shared" si="89"/>
        <v>0.602407678950355-0.00108649915513556j</v>
      </c>
      <c r="AY157" s="71"/>
      <c r="AZ157" s="71" t="str">
        <f t="shared" si="122"/>
        <v>3.83472766461448-51.4848157166462j</v>
      </c>
      <c r="BA157" s="71" t="str">
        <f t="shared" si="123"/>
        <v>2.25413118306868-31.0190147654194j</v>
      </c>
      <c r="BB157" s="71">
        <f t="shared" si="124"/>
        <v>29.85543400959105</v>
      </c>
      <c r="BC157" s="71">
        <f t="shared" si="125"/>
        <v>94.156340172561983</v>
      </c>
      <c r="BD157" s="71" t="str">
        <f t="shared" si="90"/>
        <v>12.4251003689191-234.256106939498j</v>
      </c>
      <c r="BE157" s="71">
        <f t="shared" si="126"/>
        <v>47.40601933722904</v>
      </c>
      <c r="BF157" s="71">
        <f t="shared" si="127"/>
        <v>93.036161321948825</v>
      </c>
      <c r="BG157" s="71"/>
      <c r="BH157" s="71" t="str">
        <f t="shared" si="91"/>
        <v>-1.29944973909464-76.3942855754638j</v>
      </c>
      <c r="BI157" s="71">
        <f t="shared" si="128"/>
        <v>37.66247384961347</v>
      </c>
      <c r="BJ157" s="71">
        <f t="shared" si="129"/>
        <v>89.025505561459951</v>
      </c>
      <c r="BK157" s="71"/>
      <c r="BL157" s="71">
        <f t="shared" si="130"/>
        <v>-36.66247384961347</v>
      </c>
      <c r="BM157" s="71">
        <f t="shared" si="131"/>
        <v>-89.025505561459951</v>
      </c>
      <c r="BN157" s="71"/>
      <c r="BO157" s="158"/>
      <c r="BP157" s="158" t="str">
        <f t="shared" si="92"/>
        <v>0.00001+1.82086490840293E-07j</v>
      </c>
      <c r="BQ157" s="158" t="str">
        <f t="shared" si="93"/>
        <v>1.19614601945979E-08+1.92967579085533E-07j</v>
      </c>
      <c r="BR157" s="158" t="str">
        <f t="shared" si="94"/>
        <v>-0.000633074170865794-0.00482868750072497j</v>
      </c>
      <c r="BS157" s="158" t="str">
        <f t="shared" si="95"/>
        <v>0.0000412619614601946+3.75054069925826E-07j</v>
      </c>
      <c r="BT157" s="158" t="str">
        <f t="shared" si="132"/>
        <v>-2.43108631401622E-08-1.99478554602585E-07j</v>
      </c>
      <c r="BU157" s="158" t="str">
        <f t="shared" si="133"/>
        <v>-1.19614601945979E-08-1.92967579085533E-07j</v>
      </c>
      <c r="BV157" s="158" t="str">
        <f t="shared" si="134"/>
        <v>-3.62723233347601E-08-3.92446133688118E-07j</v>
      </c>
      <c r="BW157" s="158" t="str">
        <f t="shared" si="135"/>
        <v>0.999999619810711-0.000616594797583463j</v>
      </c>
      <c r="BX157" s="158" t="str">
        <f t="shared" si="136"/>
        <v>-0.00001-1.82086490840293E-07j</v>
      </c>
      <c r="BY157" s="158" t="str">
        <f t="shared" si="137"/>
        <v>2.77967844236825-25.2245651739021j</v>
      </c>
      <c r="BZ157" s="71">
        <f t="shared" si="138"/>
        <v>28.08889441814873</v>
      </c>
      <c r="CA157" s="71">
        <f t="shared" si="139"/>
        <v>96.288466361414876</v>
      </c>
      <c r="CB157" s="158" t="str">
        <f t="shared" si="96"/>
        <v>17.2428443063758-190.635915776032j</v>
      </c>
      <c r="CC157" s="71" t="str">
        <f t="shared" si="97"/>
        <v>1.25954869335391-62.3315695371608j</v>
      </c>
      <c r="CD157" s="71">
        <f t="shared" si="140"/>
        <v>35.895934258171131</v>
      </c>
      <c r="CE157" s="71">
        <f t="shared" si="141"/>
        <v>91.157631750312831</v>
      </c>
      <c r="CF157" s="71"/>
      <c r="CG157" s="71">
        <f t="shared" si="142"/>
        <v>-34.895934258171131</v>
      </c>
      <c r="CH157" s="71">
        <f t="shared" si="143"/>
        <v>-91.157631750312831</v>
      </c>
      <c r="CI157" s="71"/>
      <c r="CJ157" s="158"/>
      <c r="CK157" s="158"/>
      <c r="CL157" s="158"/>
      <c r="CM157" s="71"/>
      <c r="CN157" s="158">
        <v>7585.7757502918303</v>
      </c>
      <c r="CO157" s="158">
        <v>14.189494581758</v>
      </c>
      <c r="CP157" s="158">
        <v>73.522971784454796</v>
      </c>
      <c r="CQ157" s="64"/>
      <c r="CR157" s="69"/>
      <c r="CS157" s="69"/>
      <c r="CT157" s="69"/>
      <c r="CU157" s="64"/>
      <c r="CV157" s="69"/>
      <c r="CW157" s="69"/>
      <c r="CX157" s="69"/>
      <c r="CY157" s="64"/>
      <c r="CZ157" s="69"/>
      <c r="DA157" s="69"/>
      <c r="DB157" s="69"/>
      <c r="DC157" s="64"/>
      <c r="DD157" s="69"/>
      <c r="DE157" s="69"/>
      <c r="DF157" s="69"/>
      <c r="DG157" s="64"/>
      <c r="DH157" s="69"/>
      <c r="DI157" s="69"/>
      <c r="DJ157" s="69"/>
      <c r="DK157" s="64"/>
      <c r="DL157" s="69"/>
      <c r="DM157" s="69"/>
      <c r="DN157" s="69"/>
      <c r="DO157" s="70"/>
    </row>
    <row r="158" spans="1:119">
      <c r="A158" s="71">
        <v>94</v>
      </c>
      <c r="B158" s="71">
        <f t="shared" si="72"/>
        <v>660.69344800759643</v>
      </c>
      <c r="C158" s="71" t="str">
        <f t="shared" si="98"/>
        <v>4151.25936507115j</v>
      </c>
      <c r="D158" s="71">
        <f t="shared" si="73"/>
        <v>0.9999930157466842</v>
      </c>
      <c r="E158" s="71" t="str">
        <f t="shared" si="74"/>
        <v>-0.00415125936507115j</v>
      </c>
      <c r="F158" s="71" t="str">
        <f t="shared" si="99"/>
        <v>0.999993015746684-0.00415125936507115j</v>
      </c>
      <c r="G158" s="71">
        <f t="shared" si="100"/>
        <v>1.4177504863693444E-5</v>
      </c>
      <c r="H158" s="71">
        <f t="shared" si="101"/>
        <v>-0.2378499361979817</v>
      </c>
      <c r="I158" s="71"/>
      <c r="J158" s="71">
        <f t="shared" si="75"/>
        <v>42.477876106194692</v>
      </c>
      <c r="K158" s="71" t="str">
        <f t="shared" si="76"/>
        <v>1+0.137178365718776j</v>
      </c>
      <c r="L158" s="71">
        <f t="shared" si="77"/>
        <v>0.9976314371820677</v>
      </c>
      <c r="M158" s="71" t="str">
        <f t="shared" si="78"/>
        <v>0.0210950102000987j</v>
      </c>
      <c r="N158" s="71" t="str">
        <f t="shared" si="102"/>
        <v>0.997631437182068+0.0210950102000987j</v>
      </c>
      <c r="O158" s="71" t="str">
        <f t="shared" si="103"/>
        <v>1.00483244665719+0.116256776485268j</v>
      </c>
      <c r="P158" s="71" t="str">
        <f t="shared" si="104"/>
        <v>42.6831481765886+4.93834094804678j</v>
      </c>
      <c r="Q158" s="71"/>
      <c r="R158" s="71">
        <f t="shared" si="79"/>
        <v>46.725663716814154</v>
      </c>
      <c r="S158" s="71" t="str">
        <f t="shared" si="80"/>
        <v>1+0.000186806671428202j</v>
      </c>
      <c r="T158" s="71" t="str">
        <f t="shared" si="105"/>
        <v>0.997631437182068+0.0210950102000987j</v>
      </c>
      <c r="U158" s="71" t="str">
        <f t="shared" si="106"/>
        <v>1.00193016765612-0.0209986570734349j</v>
      </c>
      <c r="V158" s="71" t="str">
        <f t="shared" si="107"/>
        <v>46.8158520816311-0.98117618891802j</v>
      </c>
      <c r="W158" s="71"/>
      <c r="X158" s="71" t="str">
        <f t="shared" si="81"/>
        <v>2.06416606325323+0.230139728170779j</v>
      </c>
      <c r="Y158" s="71">
        <f t="shared" si="108"/>
        <v>6.3485455259482313</v>
      </c>
      <c r="Z158" s="71">
        <f t="shared" si="109"/>
        <v>-173.63820466280171</v>
      </c>
      <c r="AA158" s="71"/>
      <c r="AB158" s="71" t="str">
        <f t="shared" si="82"/>
        <v>7.54317808651581-0.158091466846579j</v>
      </c>
      <c r="AC158" s="71">
        <f t="shared" si="110"/>
        <v>17.552994425188722</v>
      </c>
      <c r="AD158" s="71">
        <f t="shared" si="111"/>
        <v>178.79935912348284</v>
      </c>
      <c r="AE158" s="71"/>
      <c r="AF158" s="71" t="str">
        <f t="shared" si="112"/>
        <v>2.44407717009071-0.235160466999831j</v>
      </c>
      <c r="AG158" s="71">
        <f t="shared" si="113"/>
        <v>7.8023186069514061</v>
      </c>
      <c r="AH158" s="71">
        <f t="shared" si="114"/>
        <v>174.50412050080061</v>
      </c>
      <c r="AI158" s="71"/>
      <c r="AJ158" s="71" t="str">
        <f t="shared" si="83"/>
        <v>99961.94688982-1950.34945043242j</v>
      </c>
      <c r="AK158" s="71" t="str">
        <f t="shared" si="84"/>
        <v>31999.9990456749-5.52615630197803j</v>
      </c>
      <c r="AL158" s="71" t="str">
        <f t="shared" si="115"/>
        <v>10000-5353127.87468805j</v>
      </c>
      <c r="AM158" s="71" t="str">
        <f t="shared" si="116"/>
        <v>963.137521505237-1661316.78814812j</v>
      </c>
      <c r="AN158" s="71" t="str">
        <f t="shared" si="117"/>
        <v>10963.1375215052-1661316.78814812j</v>
      </c>
      <c r="AO158" s="71" t="str">
        <f t="shared" si="118"/>
        <v>31983.8569620904-621.485133697474j</v>
      </c>
      <c r="AP158" s="71" t="str">
        <f t="shared" si="119"/>
        <v>0.242441505236473+0.0035514728623288j</v>
      </c>
      <c r="AQ158" s="71" t="str">
        <f t="shared" si="85"/>
        <v>1+0.0664201498411384j</v>
      </c>
      <c r="AR158" s="71" t="str">
        <f t="shared" si="86"/>
        <v>1+0.00013257514938351j</v>
      </c>
      <c r="AS158" s="71" t="str">
        <f t="shared" si="87"/>
        <v>2.07978094190065E-07j</v>
      </c>
      <c r="AT158" s="71" t="str">
        <f t="shared" si="120"/>
        <v>-2.75727269057456E-11+2.07978094190065E-07j</v>
      </c>
      <c r="AU158" s="149" t="str">
        <f t="shared" si="121"/>
        <v>318723.824183594-4808240.94469817j</v>
      </c>
      <c r="AV158" s="71" t="str">
        <f t="shared" si="88"/>
        <v>9638.51821806449-18.6272681404973j</v>
      </c>
      <c r="AW158" s="71"/>
      <c r="AX158" s="71" t="str">
        <f t="shared" si="89"/>
        <v>0.602407388629031-0.00116420425878108j</v>
      </c>
      <c r="AY158" s="71"/>
      <c r="AZ158" s="71" t="str">
        <f t="shared" si="122"/>
        <v>3.83475914495509-48.0434536662907j</v>
      </c>
      <c r="BA158" s="71" t="str">
        <f t="shared" si="123"/>
        <v>2.25415484916884-28.946195906758j</v>
      </c>
      <c r="BB158" s="71">
        <f t="shared" si="124"/>
        <v>29.258087555913068</v>
      </c>
      <c r="BC158" s="71">
        <f t="shared" si="125"/>
        <v>94.452862403717603</v>
      </c>
      <c r="BD158" s="71" t="str">
        <f t="shared" si="90"/>
        <v>12.4273448913359-218.702673298455j</v>
      </c>
      <c r="BE158" s="71">
        <f t="shared" si="126"/>
        <v>46.811081981101793</v>
      </c>
      <c r="BF158" s="71">
        <f t="shared" si="127"/>
        <v>93.252221527200433</v>
      </c>
      <c r="BG158" s="71"/>
      <c r="BH158" s="71" t="str">
        <f t="shared" si="91"/>
        <v>-1.29767254259897-71.276824683701j</v>
      </c>
      <c r="BI158" s="71">
        <f t="shared" si="128"/>
        <v>37.060406162864496</v>
      </c>
      <c r="BJ158" s="71">
        <f t="shared" si="129"/>
        <v>88.956982904518242</v>
      </c>
      <c r="BK158" s="71"/>
      <c r="BL158" s="71">
        <f t="shared" si="130"/>
        <v>-36.060406162864496</v>
      </c>
      <c r="BM158" s="71">
        <f t="shared" si="131"/>
        <v>-88.956982904518242</v>
      </c>
      <c r="BN158" s="71"/>
      <c r="BO158" s="158"/>
      <c r="BP158" s="158" t="str">
        <f t="shared" si="92"/>
        <v>0.00001+1.95109190158344E-07j</v>
      </c>
      <c r="BQ158" s="158" t="str">
        <f t="shared" si="93"/>
        <v>1.37258101704105E-08+2.06651297885347E-07j</v>
      </c>
      <c r="BR158" s="158" t="str">
        <f t="shared" si="94"/>
        <v>-0.00067380169682053-0.00517153808576416j</v>
      </c>
      <c r="BS158" s="158" t="str">
        <f t="shared" si="95"/>
        <v>0.0000412637258101704+4.01760488043691E-07j</v>
      </c>
      <c r="BT158" s="158" t="str">
        <f t="shared" si="132"/>
        <v>-2.57258488027568E-08-2.13667636486385E-07j</v>
      </c>
      <c r="BU158" s="158" t="str">
        <f t="shared" si="133"/>
        <v>-1.37258101704105E-08-2.06651297885347E-07j</v>
      </c>
      <c r="BV158" s="158" t="str">
        <f t="shared" si="134"/>
        <v>-3.94516589731673E-08-4.20318934371732E-07j</v>
      </c>
      <c r="BW158" s="158" t="str">
        <f t="shared" si="135"/>
        <v>0.999999563484316-0.000660693191905272j</v>
      </c>
      <c r="BX158" s="158" t="str">
        <f t="shared" si="136"/>
        <v>-0.00001-1.95109190158344E-07j</v>
      </c>
      <c r="BY158" s="158" t="str">
        <f t="shared" si="137"/>
        <v>2.65817940386058-23.5422536213293j</v>
      </c>
      <c r="BZ158" s="71">
        <f t="shared" si="138"/>
        <v>27.491978456763647</v>
      </c>
      <c r="CA158" s="71">
        <f t="shared" si="139"/>
        <v>96.442039933511893</v>
      </c>
      <c r="CB158" s="158" t="str">
        <f t="shared" si="96"/>
        <v>16.3292912213587-178.003647104706j</v>
      </c>
      <c r="CC158" s="71" t="str">
        <f t="shared" si="97"/>
        <v>0.960588239160754-58.1641833183574j</v>
      </c>
      <c r="CD158" s="71">
        <f t="shared" si="140"/>
        <v>35.294297063715035</v>
      </c>
      <c r="CE158" s="71">
        <f t="shared" si="141"/>
        <v>90.946160434312546</v>
      </c>
      <c r="CF158" s="71"/>
      <c r="CG158" s="71">
        <f t="shared" si="142"/>
        <v>-34.294297063715035</v>
      </c>
      <c r="CH158" s="71">
        <f t="shared" si="143"/>
        <v>-90.946160434312546</v>
      </c>
      <c r="CI158" s="71"/>
      <c r="CJ158" s="158"/>
      <c r="CK158" s="158"/>
      <c r="CL158" s="158"/>
      <c r="CM158" s="71"/>
      <c r="CN158" s="158">
        <v>7943.2823472428099</v>
      </c>
      <c r="CO158" s="158">
        <v>13.6463650563957</v>
      </c>
      <c r="CP158" s="158">
        <v>74.051857327468198</v>
      </c>
      <c r="CQ158" s="64"/>
      <c r="CR158" s="69"/>
      <c r="CS158" s="69"/>
      <c r="CT158" s="69"/>
      <c r="CU158" s="64"/>
      <c r="CV158" s="69"/>
      <c r="CW158" s="69"/>
      <c r="CX158" s="69"/>
      <c r="CY158" s="64"/>
      <c r="CZ158" s="69"/>
      <c r="DA158" s="69"/>
      <c r="DB158" s="69"/>
      <c r="DC158" s="64"/>
      <c r="DD158" s="69"/>
      <c r="DE158" s="69"/>
      <c r="DF158" s="69"/>
      <c r="DG158" s="64"/>
      <c r="DH158" s="69"/>
      <c r="DI158" s="69"/>
      <c r="DJ158" s="69"/>
      <c r="DK158" s="64"/>
      <c r="DL158" s="69"/>
      <c r="DM158" s="69"/>
      <c r="DN158" s="69"/>
      <c r="DO158" s="70"/>
    </row>
    <row r="159" spans="1:119">
      <c r="A159" s="71">
        <v>95</v>
      </c>
      <c r="B159" s="71">
        <f t="shared" si="72"/>
        <v>707.94578438413873</v>
      </c>
      <c r="C159" s="71" t="str">
        <f t="shared" si="98"/>
        <v>4448.15455072215j</v>
      </c>
      <c r="D159" s="71">
        <f t="shared" si="73"/>
        <v>0.99999198100426201</v>
      </c>
      <c r="E159" s="71" t="str">
        <f t="shared" si="74"/>
        <v>-0.00444815455072215j</v>
      </c>
      <c r="F159" s="71" t="str">
        <f t="shared" si="99"/>
        <v>0.999991981004262-0.00444815455072215j</v>
      </c>
      <c r="G159" s="71">
        <f t="shared" si="100"/>
        <v>1.6277985654484687E-5</v>
      </c>
      <c r="H159" s="71">
        <f t="shared" si="101"/>
        <v>-0.25486084520278018</v>
      </c>
      <c r="I159" s="71"/>
      <c r="J159" s="71">
        <f t="shared" si="75"/>
        <v>42.477876106194692</v>
      </c>
      <c r="K159" s="71" t="str">
        <f t="shared" si="76"/>
        <v>1+0.146989267128613j</v>
      </c>
      <c r="L159" s="71">
        <f t="shared" si="77"/>
        <v>0.99728052602284811</v>
      </c>
      <c r="M159" s="71" t="str">
        <f t="shared" si="78"/>
        <v>0.02260371067359j</v>
      </c>
      <c r="N159" s="71" t="str">
        <f t="shared" si="102"/>
        <v>0.997280526022848+0.02260371067359j</v>
      </c>
      <c r="O159" s="71" t="str">
        <f t="shared" si="103"/>
        <v>1.00555096779766+0.124598927525954j</v>
      </c>
      <c r="P159" s="71" t="str">
        <f t="shared" si="104"/>
        <v>42.7136694285732+5.29269780641221j</v>
      </c>
      <c r="Q159" s="71"/>
      <c r="R159" s="71">
        <f t="shared" si="79"/>
        <v>46.725663716814154</v>
      </c>
      <c r="S159" s="71" t="str">
        <f t="shared" si="80"/>
        <v>1+0.000200166954782497j</v>
      </c>
      <c r="T159" s="71" t="str">
        <f t="shared" si="105"/>
        <v>0.997280526022848+0.02260371067359j</v>
      </c>
      <c r="U159" s="71" t="str">
        <f t="shared" si="106"/>
        <v>1.00221658218717-0.0225148753187788j</v>
      </c>
      <c r="V159" s="71" t="str">
        <f t="shared" si="107"/>
        <v>46.8292349906925-1.05202249277126j</v>
      </c>
      <c r="W159" s="71"/>
      <c r="X159" s="71" t="str">
        <f t="shared" si="81"/>
        <v>2.0657862941515+0.246648895761209j</v>
      </c>
      <c r="Y159" s="71">
        <f t="shared" si="108"/>
        <v>6.3631822667498836</v>
      </c>
      <c r="Z159" s="71">
        <f t="shared" si="109"/>
        <v>-173.19128218821089</v>
      </c>
      <c r="AA159" s="71"/>
      <c r="AB159" s="71" t="str">
        <f t="shared" si="82"/>
        <v>7.54533440028299-0.16950653808793j</v>
      </c>
      <c r="AC159" s="71">
        <f t="shared" si="110"/>
        <v>17.555761082744546</v>
      </c>
      <c r="AD159" s="71">
        <f t="shared" si="111"/>
        <v>178.71306221919042</v>
      </c>
      <c r="AE159" s="71"/>
      <c r="AF159" s="71" t="str">
        <f t="shared" si="112"/>
        <v>2.44089471181156-0.251664809415284j</v>
      </c>
      <c r="AG159" s="71">
        <f t="shared" si="113"/>
        <v>7.796904222021892</v>
      </c>
      <c r="AH159" s="71">
        <f t="shared" si="114"/>
        <v>174.11340411558075</v>
      </c>
      <c r="AI159" s="71"/>
      <c r="AJ159" s="71" t="str">
        <f t="shared" si="83"/>
        <v>99956.3116467586-2089.71927586717j</v>
      </c>
      <c r="AK159" s="71" t="str">
        <f t="shared" si="84"/>
        <v>31999.9989042881-5.92138313516725j</v>
      </c>
      <c r="AL159" s="71" t="str">
        <f t="shared" si="115"/>
        <v>10000-4995829.61176888j</v>
      </c>
      <c r="AM159" s="71" t="str">
        <f t="shared" si="116"/>
        <v>963.137284668804-1550431.20908867j</v>
      </c>
      <c r="AN159" s="71" t="str">
        <f t="shared" si="117"/>
        <v>10963.1372846688-1550431.20908867j</v>
      </c>
      <c r="AO159" s="71" t="str">
        <f t="shared" si="118"/>
        <v>31981.4671701126-665.866693578741j</v>
      </c>
      <c r="AP159" s="71" t="str">
        <f t="shared" si="119"/>
        <v>0.242444062715244+0.00380545841367969j</v>
      </c>
      <c r="AQ159" s="71" t="str">
        <f t="shared" si="85"/>
        <v>1+0.0711704728115544j</v>
      </c>
      <c r="AR159" s="71" t="str">
        <f t="shared" si="86"/>
        <v>1+0.00014205683195919j</v>
      </c>
      <c r="AS159" s="71" t="str">
        <f t="shared" si="87"/>
        <v>2.2285254299118E-07j</v>
      </c>
      <c r="AT159" s="71" t="str">
        <f t="shared" si="120"/>
        <v>-3.16577262513762E-11+2.2285254299118E-07j</v>
      </c>
      <c r="AU159" s="149" t="str">
        <f t="shared" si="121"/>
        <v>318723.823353646-4487317.38327584j</v>
      </c>
      <c r="AV159" s="71" t="str">
        <f t="shared" si="88"/>
        <v>9638.51288473433-19.9594663721015j</v>
      </c>
      <c r="AW159" s="71"/>
      <c r="AX159" s="71" t="str">
        <f t="shared" si="89"/>
        <v>0.602407055295896-0.00124746664825634j</v>
      </c>
      <c r="AY159" s="71"/>
      <c r="AZ159" s="71" t="str">
        <f t="shared" si="122"/>
        <v>3.8347952888691-44.8314321918386j</v>
      </c>
      <c r="BA159" s="71" t="str">
        <f t="shared" si="123"/>
        <v>2.25418202117732-27.0115548306089j</v>
      </c>
      <c r="BB159" s="71">
        <f t="shared" si="124"/>
        <v>28.661132501663982</v>
      </c>
      <c r="BC159" s="71">
        <f t="shared" si="125"/>
        <v>94.770422792059165</v>
      </c>
      <c r="BD159" s="71" t="str">
        <f t="shared" si="90"/>
        <v>12.4299220011799-204.193312459153j</v>
      </c>
      <c r="BE159" s="71">
        <f t="shared" si="126"/>
        <v>46.21689358440851</v>
      </c>
      <c r="BF159" s="71">
        <f t="shared" si="127"/>
        <v>93.483485011249613</v>
      </c>
      <c r="BG159" s="71"/>
      <c r="BH159" s="71" t="str">
        <f t="shared" si="91"/>
        <v>-1.29563682350323-66.4996596325881j</v>
      </c>
      <c r="BI159" s="71">
        <f t="shared" si="128"/>
        <v>36.458036723685858</v>
      </c>
      <c r="BJ159" s="71">
        <f t="shared" si="129"/>
        <v>88.883826907639943</v>
      </c>
      <c r="BK159" s="71"/>
      <c r="BL159" s="71">
        <f t="shared" si="130"/>
        <v>-35.458036723685858</v>
      </c>
      <c r="BM159" s="71">
        <f t="shared" si="131"/>
        <v>-88.883826907639943</v>
      </c>
      <c r="BN159" s="71"/>
      <c r="BO159" s="158"/>
      <c r="BP159" s="158" t="str">
        <f t="shared" si="92"/>
        <v>0.00001+2.09063263883941E-07j</v>
      </c>
      <c r="BQ159" s="158" t="str">
        <f t="shared" si="93"/>
        <v>1.57490902635646E-08+2.21286857335698E-07j</v>
      </c>
      <c r="BR159" s="158" t="str">
        <f t="shared" si="94"/>
        <v>-0.000720514764544437-0.00553833803923246j</v>
      </c>
      <c r="BS159" s="158" t="str">
        <f t="shared" si="95"/>
        <v>0.0000412657490902636+4.30350121219639E-07j</v>
      </c>
      <c r="BT159" s="158" t="str">
        <f t="shared" si="132"/>
        <v>-2.73491570429821E-08-2.28853741520291E-07j</v>
      </c>
      <c r="BU159" s="158" t="str">
        <f t="shared" si="133"/>
        <v>-1.57490902635646E-08-2.21286857335698E-07j</v>
      </c>
      <c r="BV159" s="158" t="str">
        <f t="shared" si="134"/>
        <v>-4.30982473065467E-08-4.50140598855989E-07j</v>
      </c>
      <c r="BW159" s="158" t="str">
        <f t="shared" si="135"/>
        <v>0.999999498812969-0.000707945464181745j</v>
      </c>
      <c r="BX159" s="158" t="str">
        <f t="shared" si="136"/>
        <v>-0.00001-2.09063263883941E-07j</v>
      </c>
      <c r="BY159" s="158" t="str">
        <f t="shared" si="137"/>
        <v>2.55232515232977-21.971229162694j</v>
      </c>
      <c r="BZ159" s="71">
        <f t="shared" si="138"/>
        <v>26.895301904133877</v>
      </c>
      <c r="CA159" s="71">
        <f t="shared" si="139"/>
        <v>96.626162021209737</v>
      </c>
      <c r="CB159" s="158" t="str">
        <f t="shared" si="96"/>
        <v>15.5338797796765-166.212907018422j</v>
      </c>
      <c r="CC159" s="71" t="str">
        <f t="shared" si="97"/>
        <v>0.700571767296463-54.2717874982466j</v>
      </c>
      <c r="CD159" s="71">
        <f t="shared" si="140"/>
        <v>34.692206126155767</v>
      </c>
      <c r="CE159" s="71">
        <f t="shared" si="141"/>
        <v>90.739566136790501</v>
      </c>
      <c r="CF159" s="71"/>
      <c r="CG159" s="71">
        <f t="shared" si="142"/>
        <v>-33.692206126155767</v>
      </c>
      <c r="CH159" s="71">
        <f t="shared" si="143"/>
        <v>-90.739566136790501</v>
      </c>
      <c r="CI159" s="71"/>
      <c r="CJ159" s="158"/>
      <c r="CK159" s="158"/>
      <c r="CL159" s="158"/>
      <c r="CM159" s="71"/>
      <c r="CN159" s="158">
        <v>8317.6377110267003</v>
      </c>
      <c r="CO159" s="158">
        <v>13.1076219675845</v>
      </c>
      <c r="CP159" s="158">
        <v>74.636611617528303</v>
      </c>
      <c r="CQ159" s="64"/>
      <c r="CR159" s="69"/>
      <c r="CS159" s="69"/>
      <c r="CT159" s="69"/>
      <c r="CU159" s="64"/>
      <c r="CV159" s="69"/>
      <c r="CW159" s="69"/>
      <c r="CX159" s="69"/>
      <c r="CY159" s="64"/>
      <c r="CZ159" s="69"/>
      <c r="DA159" s="69"/>
      <c r="DB159" s="69"/>
      <c r="DC159" s="64"/>
      <c r="DD159" s="69"/>
      <c r="DE159" s="69"/>
      <c r="DF159" s="69"/>
      <c r="DG159" s="64"/>
      <c r="DH159" s="69"/>
      <c r="DI159" s="69"/>
      <c r="DJ159" s="69"/>
      <c r="DK159" s="64"/>
      <c r="DL159" s="69"/>
      <c r="DM159" s="69"/>
      <c r="DN159" s="69"/>
      <c r="DO159" s="70"/>
    </row>
    <row r="160" spans="1:119">
      <c r="A160" s="71">
        <v>96</v>
      </c>
      <c r="B160" s="71">
        <f t="shared" si="72"/>
        <v>758.57757502918378</v>
      </c>
      <c r="C160" s="71" t="str">
        <f t="shared" si="98"/>
        <v>4766.28347377929j</v>
      </c>
      <c r="D160" s="71">
        <f t="shared" si="73"/>
        <v>0.99999079296100257</v>
      </c>
      <c r="E160" s="71" t="str">
        <f t="shared" si="74"/>
        <v>-0.00476628347377929j</v>
      </c>
      <c r="F160" s="71" t="str">
        <f t="shared" si="99"/>
        <v>0.999990792961003-0.00476628347377929j</v>
      </c>
      <c r="G160" s="71">
        <f t="shared" si="100"/>
        <v>1.8689670497095179E-5</v>
      </c>
      <c r="H160" s="71">
        <f t="shared" si="101"/>
        <v>-0.27308837338139946</v>
      </c>
      <c r="I160" s="71"/>
      <c r="J160" s="71">
        <f t="shared" si="75"/>
        <v>42.477876106194692</v>
      </c>
      <c r="K160" s="71" t="str">
        <f t="shared" si="76"/>
        <v>1+0.157501837391037j</v>
      </c>
      <c r="L160" s="71">
        <f t="shared" si="77"/>
        <v>0.99687762610456654</v>
      </c>
      <c r="M160" s="71" t="str">
        <f t="shared" si="78"/>
        <v>0.024220312356757j</v>
      </c>
      <c r="N160" s="71" t="str">
        <f t="shared" si="102"/>
        <v>0.996877626104567+0.024220312356757j</v>
      </c>
      <c r="O160" s="71" t="str">
        <f t="shared" si="103"/>
        <v>1.00637676319448+0.133544052300679j</v>
      </c>
      <c r="P160" s="71" t="str">
        <f t="shared" si="104"/>
        <v>42.7487474631284+5.67266770834743j</v>
      </c>
      <c r="Q160" s="71"/>
      <c r="R160" s="71">
        <f t="shared" si="79"/>
        <v>46.725663716814154</v>
      </c>
      <c r="S160" s="71" t="str">
        <f t="shared" si="80"/>
        <v>1+0.000214482756320068j</v>
      </c>
      <c r="T160" s="71" t="str">
        <f t="shared" si="105"/>
        <v>0.996877626104567+0.024220312356757j</v>
      </c>
      <c r="U160" s="71" t="str">
        <f t="shared" si="106"/>
        <v>1.00254557434398-0.0241428672646835j</v>
      </c>
      <c r="V160" s="71" t="str">
        <f t="shared" si="107"/>
        <v>46.8446073675771-1.12809149696928j</v>
      </c>
      <c r="W160" s="71"/>
      <c r="X160" s="71" t="str">
        <f t="shared" si="81"/>
        <v>2.06764833379131+0.26435024313185j</v>
      </c>
      <c r="Y160" s="71">
        <f t="shared" si="108"/>
        <v>6.3799484668520972</v>
      </c>
      <c r="Z160" s="71">
        <f t="shared" si="109"/>
        <v>-172.71422140718883</v>
      </c>
      <c r="AA160" s="71"/>
      <c r="AB160" s="71" t="str">
        <f t="shared" si="82"/>
        <v>7.54781126594489-0.181763114012877j</v>
      </c>
      <c r="AC160" s="71">
        <f t="shared" si="110"/>
        <v>17.558938479144658</v>
      </c>
      <c r="AD160" s="71">
        <f t="shared" si="111"/>
        <v>178.62049454002425</v>
      </c>
      <c r="AE160" s="71"/>
      <c r="AF160" s="71" t="str">
        <f t="shared" si="112"/>
        <v>2.43725052207902-0.269278219735434j</v>
      </c>
      <c r="AG160" s="71">
        <f t="shared" si="113"/>
        <v>7.7906959815058974</v>
      </c>
      <c r="AH160" s="71">
        <f t="shared" si="114"/>
        <v>173.69527933932855</v>
      </c>
      <c r="AI160" s="71"/>
      <c r="AJ160" s="71" t="str">
        <f t="shared" si="83"/>
        <v>99949.8423055094-2239.0296234617j</v>
      </c>
      <c r="AK160" s="71" t="str">
        <f t="shared" si="84"/>
        <v>31999.9987419545-6.34487631085299j</v>
      </c>
      <c r="AL160" s="71" t="str">
        <f t="shared" si="115"/>
        <v>10000-4662379.47123228j</v>
      </c>
      <c r="AM160" s="71" t="str">
        <f t="shared" si="116"/>
        <v>963.137012744341-1446946.77780506j</v>
      </c>
      <c r="AN160" s="71" t="str">
        <f t="shared" si="117"/>
        <v>10963.1370127443-1446946.77780506j</v>
      </c>
      <c r="AO160" s="71" t="str">
        <f t="shared" si="118"/>
        <v>31978.7239124501-713.407067754612j</v>
      </c>
      <c r="AP160" s="71" t="str">
        <f t="shared" si="119"/>
        <v>0.242446999071679+0.00407760576807012j</v>
      </c>
      <c r="AQ160" s="71" t="str">
        <f t="shared" si="85"/>
        <v>1+0.0762605355804686j</v>
      </c>
      <c r="AR160" s="71" t="str">
        <f t="shared" si="86"/>
        <v>1+0.000152216637885167j</v>
      </c>
      <c r="AS160" s="71" t="str">
        <f t="shared" si="87"/>
        <v>2.38790802036342E-07j</v>
      </c>
      <c r="AT160" s="71" t="str">
        <f t="shared" si="120"/>
        <v>-3.63479330438745E-11+2.38790802036342E-07j</v>
      </c>
      <c r="AU160" s="149" t="str">
        <f t="shared" si="121"/>
        <v>318723.822400738-4187814.50719347j</v>
      </c>
      <c r="AV160" s="71" t="str">
        <f t="shared" si="88"/>
        <v>9638.50676125927-21.3869399525324j</v>
      </c>
      <c r="AW160" s="71"/>
      <c r="AX160" s="71" t="str">
        <f t="shared" si="89"/>
        <v>0.602406672578704-0.00133668374703328j</v>
      </c>
      <c r="AY160" s="71"/>
      <c r="AZ160" s="71" t="str">
        <f t="shared" si="122"/>
        <v>3.83483678716944-41.8334183809894j</v>
      </c>
      <c r="BA160" s="71" t="str">
        <f t="shared" si="123"/>
        <v>2.25421321840844-25.2058563334906j</v>
      </c>
      <c r="BB160" s="71">
        <f t="shared" si="124"/>
        <v>28.064626285495052</v>
      </c>
      <c r="BC160" s="71">
        <f t="shared" si="125"/>
        <v>95.110487343692299</v>
      </c>
      <c r="BD160" s="71" t="str">
        <f t="shared" si="90"/>
        <v>12.4328809872087-190.658779215936j</v>
      </c>
      <c r="BE160" s="71">
        <f t="shared" si="126"/>
        <v>45.623564764639724</v>
      </c>
      <c r="BF160" s="71">
        <f t="shared" si="127"/>
        <v>93.730981883716552</v>
      </c>
      <c r="BG160" s="71"/>
      <c r="BH160" s="71" t="str">
        <f t="shared" si="91"/>
        <v>-1.29330577694606-62.0399970306061j</v>
      </c>
      <c r="BI160" s="71">
        <f t="shared" si="128"/>
        <v>35.855322267000986</v>
      </c>
      <c r="BJ160" s="71">
        <f t="shared" si="129"/>
        <v>88.805766683020863</v>
      </c>
      <c r="BK160" s="71"/>
      <c r="BL160" s="71">
        <f t="shared" si="130"/>
        <v>-34.855322267000986</v>
      </c>
      <c r="BM160" s="71">
        <f t="shared" si="131"/>
        <v>-88.805766683020863</v>
      </c>
      <c r="BN160" s="71"/>
      <c r="BO160" s="158"/>
      <c r="BP160" s="158" t="str">
        <f t="shared" si="92"/>
        <v>0.00001+2.24015323267627E-07j</v>
      </c>
      <c r="BQ160" s="158" t="str">
        <f t="shared" si="93"/>
        <v>1.80688838689698E-08+2.36936230927776E-07j</v>
      </c>
      <c r="BR160" s="158" t="str">
        <f t="shared" si="94"/>
        <v>-0.000774084860147081-0.00593067000661431j</v>
      </c>
      <c r="BS160" s="158" t="str">
        <f t="shared" si="95"/>
        <v>0.000041268068883869+4.60951554195403E-07j</v>
      </c>
      <c r="BT160" s="158" t="str">
        <f t="shared" si="132"/>
        <v>-2.92112357735409E-08-2.45104113979819E-07j</v>
      </c>
      <c r="BU160" s="158" t="str">
        <f t="shared" si="133"/>
        <v>-1.80688838689698E-08-2.36936230927776E-07j</v>
      </c>
      <c r="BV160" s="158" t="str">
        <f t="shared" si="134"/>
        <v>-4.72801196425107E-08-4.82040344907595E-07j</v>
      </c>
      <c r="BW160" s="158" t="str">
        <f t="shared" si="135"/>
        <v>0.999999424560338-0.000758577175599753j</v>
      </c>
      <c r="BX160" s="158" t="str">
        <f t="shared" si="136"/>
        <v>-0.00001-2.24015323267627E-07j</v>
      </c>
      <c r="BY160" s="158" t="str">
        <f t="shared" si="137"/>
        <v>2.46010590399858-20.5041967575037j</v>
      </c>
      <c r="BZ160" s="71">
        <f t="shared" si="138"/>
        <v>26.29892769036509</v>
      </c>
      <c r="CA160" s="71">
        <f t="shared" si="139"/>
        <v>96.841677856192447</v>
      </c>
      <c r="CB160" s="158" t="str">
        <f t="shared" si="96"/>
        <v>14.8415084046414-155.208963795349j</v>
      </c>
      <c r="CC160" s="71" t="str">
        <f t="shared" si="97"/>
        <v>0.474560798924572-50.6363171902262j</v>
      </c>
      <c r="CD160" s="71">
        <f t="shared" si="140"/>
        <v>34.089623671870989</v>
      </c>
      <c r="CE160" s="71">
        <f t="shared" si="141"/>
        <v>90.536957195520998</v>
      </c>
      <c r="CF160" s="71"/>
      <c r="CG160" s="71">
        <f t="shared" si="142"/>
        <v>-33.089623671870989</v>
      </c>
      <c r="CH160" s="71">
        <f t="shared" si="143"/>
        <v>-90.536957195520998</v>
      </c>
      <c r="CI160" s="71"/>
      <c r="CJ160" s="158"/>
      <c r="CK160" s="158"/>
      <c r="CL160" s="158"/>
      <c r="CM160" s="71"/>
      <c r="CN160" s="158">
        <v>8709.6358995608007</v>
      </c>
      <c r="CO160" s="158">
        <v>12.5739055831231</v>
      </c>
      <c r="CP160" s="158">
        <v>75.275606405861495</v>
      </c>
      <c r="CQ160" s="64"/>
      <c r="CR160" s="69"/>
      <c r="CS160" s="69"/>
      <c r="CT160" s="69"/>
      <c r="CU160" s="64"/>
      <c r="CV160" s="69"/>
      <c r="CW160" s="69"/>
      <c r="CX160" s="69"/>
      <c r="CY160" s="64"/>
      <c r="CZ160" s="69"/>
      <c r="DA160" s="69"/>
      <c r="DB160" s="69"/>
      <c r="DC160" s="64"/>
      <c r="DD160" s="69"/>
      <c r="DE160" s="69"/>
      <c r="DF160" s="69"/>
      <c r="DG160" s="64"/>
      <c r="DH160" s="69"/>
      <c r="DI160" s="69"/>
      <c r="DJ160" s="69"/>
      <c r="DK160" s="64"/>
      <c r="DL160" s="69"/>
      <c r="DM160" s="69"/>
      <c r="DN160" s="69"/>
      <c r="DO160" s="70"/>
    </row>
    <row r="161" spans="1:119">
      <c r="A161" s="71">
        <v>97</v>
      </c>
      <c r="B161" s="71">
        <f t="shared" si="72"/>
        <v>812.83051616409898</v>
      </c>
      <c r="C161" s="71" t="str">
        <f t="shared" si="98"/>
        <v>5107.16475638947j</v>
      </c>
      <c r="D161" s="71">
        <f t="shared" si="73"/>
        <v>0.99998942890483189</v>
      </c>
      <c r="E161" s="71" t="str">
        <f t="shared" si="74"/>
        <v>-0.00510716475638947j</v>
      </c>
      <c r="F161" s="71" t="str">
        <f t="shared" si="99"/>
        <v>0.999989428904832-0.00510716475638947j</v>
      </c>
      <c r="G161" s="71">
        <f t="shared" si="100"/>
        <v>2.1458668646836762E-5</v>
      </c>
      <c r="H161" s="71">
        <f t="shared" si="101"/>
        <v>-0.29261953497419213</v>
      </c>
      <c r="I161" s="71"/>
      <c r="J161" s="71">
        <f t="shared" si="75"/>
        <v>42.477876106194692</v>
      </c>
      <c r="K161" s="71" t="str">
        <f t="shared" si="76"/>
        <v>1+0.16876625937489j</v>
      </c>
      <c r="L161" s="71">
        <f t="shared" si="77"/>
        <v>0.99641503510429075</v>
      </c>
      <c r="M161" s="71" t="str">
        <f t="shared" si="78"/>
        <v>0.0259525322691501j</v>
      </c>
      <c r="N161" s="71" t="str">
        <f t="shared" si="102"/>
        <v>0.996415035104291+0.0259525322691501j</v>
      </c>
      <c r="O161" s="71" t="str">
        <f t="shared" si="103"/>
        <v>1.0073259891558+0.143136739321524j</v>
      </c>
      <c r="P161" s="71" t="str">
        <f t="shared" si="104"/>
        <v>42.7890685659101+6.08014467914438j</v>
      </c>
      <c r="Q161" s="71"/>
      <c r="R161" s="71">
        <f t="shared" si="79"/>
        <v>46.725663716814154</v>
      </c>
      <c r="S161" s="71" t="str">
        <f t="shared" si="80"/>
        <v>1+0.000229822414037526j</v>
      </c>
      <c r="T161" s="71" t="str">
        <f t="shared" si="105"/>
        <v>0.996415035104291+0.0259525322691501j</v>
      </c>
      <c r="U161" s="71" t="str">
        <f t="shared" si="106"/>
        <v>1.00292349809303-0.0258914018002654j</v>
      </c>
      <c r="V161" s="71" t="str">
        <f t="shared" si="107"/>
        <v>46.8622661055858-1.20979293367612j</v>
      </c>
      <c r="W161" s="71"/>
      <c r="X161" s="71" t="str">
        <f t="shared" si="81"/>
        <v>2.06978857183033+0.28333167333593j</v>
      </c>
      <c r="Y161" s="71">
        <f t="shared" si="108"/>
        <v>6.3991475229947383</v>
      </c>
      <c r="Z161" s="71">
        <f t="shared" si="109"/>
        <v>-172.20527398092196</v>
      </c>
      <c r="AA161" s="71"/>
      <c r="AB161" s="71" t="str">
        <f t="shared" si="82"/>
        <v>7.55065652026923-0.194927212488096j</v>
      </c>
      <c r="AC161" s="71">
        <f t="shared" si="110"/>
        <v>17.562587737239895</v>
      </c>
      <c r="AD161" s="71">
        <f t="shared" si="111"/>
        <v>178.52118469163554</v>
      </c>
      <c r="AE161" s="71"/>
      <c r="AF161" s="71" t="str">
        <f t="shared" si="112"/>
        <v>2.4330792449158-0.288064016663454j</v>
      </c>
      <c r="AG161" s="71">
        <f t="shared" si="113"/>
        <v>7.7835788845573761</v>
      </c>
      <c r="AH161" s="71">
        <f t="shared" si="114"/>
        <v>173.24790733300847</v>
      </c>
      <c r="AI161" s="71"/>
      <c r="AJ161" s="71" t="str">
        <f t="shared" si="83"/>
        <v>99942.4155405513-2398.98519689053j</v>
      </c>
      <c r="AK161" s="71" t="str">
        <f t="shared" si="84"/>
        <v>31999.9985555705-6.79865741682498j</v>
      </c>
      <c r="AL161" s="71" t="str">
        <f t="shared" si="115"/>
        <v>10000-4351185.69347513j</v>
      </c>
      <c r="AM161" s="71" t="str">
        <f t="shared" si="116"/>
        <v>963.136700533477-1350369.5003916j</v>
      </c>
      <c r="AN161" s="71" t="str">
        <f t="shared" si="117"/>
        <v>10963.1367005335-1350369.5003916j</v>
      </c>
      <c r="AO161" s="71" t="str">
        <f t="shared" si="118"/>
        <v>31975.5750095889-764.328651053211j</v>
      </c>
      <c r="AP161" s="71" t="str">
        <f t="shared" si="119"/>
        <v>0.242450370430848+0.00436921313882106j</v>
      </c>
      <c r="AQ161" s="71" t="str">
        <f t="shared" si="85"/>
        <v>1+0.0817146361022315j</v>
      </c>
      <c r="AR161" s="71" t="str">
        <f t="shared" si="86"/>
        <v>1+0.000163103066072318j</v>
      </c>
      <c r="AS161" s="71" t="str">
        <f t="shared" si="87"/>
        <v>2.55868954295112E-07j</v>
      </c>
      <c r="AT161" s="71" t="str">
        <f t="shared" si="120"/>
        <v>-4.17330109582506E-11+2.55868954295112E-07j</v>
      </c>
      <c r="AU161" s="149" t="str">
        <f t="shared" si="121"/>
        <v>318723.821306654-3908302.60771434j</v>
      </c>
      <c r="AV161" s="71" t="str">
        <f t="shared" si="88"/>
        <v>9638.49973057879-22.916502322946j</v>
      </c>
      <c r="AW161" s="71"/>
      <c r="AX161" s="71" t="str">
        <f t="shared" si="89"/>
        <v>0.602406233161174-0.00143228139518412j</v>
      </c>
      <c r="AY161" s="71"/>
      <c r="AZ161" s="71" t="str">
        <f t="shared" si="122"/>
        <v>3.83488443297971-39.0351009126606j</v>
      </c>
      <c r="BA161" s="71" t="str">
        <f t="shared" si="123"/>
        <v>2.25424903708339-23.5204807354882j</v>
      </c>
      <c r="BB161" s="71">
        <f t="shared" si="124"/>
        <v>27.468634682723604</v>
      </c>
      <c r="BC161" s="71">
        <f t="shared" si="125"/>
        <v>95.47461812638484</v>
      </c>
      <c r="BD161" s="71" t="str">
        <f t="shared" si="90"/>
        <v>12.4362784440156-178.034485706333j</v>
      </c>
      <c r="BE161" s="71">
        <f t="shared" si="126"/>
        <v>45.031222419963477</v>
      </c>
      <c r="BF161" s="71">
        <f t="shared" si="127"/>
        <v>93.995802818020351</v>
      </c>
      <c r="BG161" s="71"/>
      <c r="BH161" s="71" t="str">
        <f t="shared" si="91"/>
        <v>-1.29063760952109-57.8765615401402j</v>
      </c>
      <c r="BI161" s="71">
        <f t="shared" si="128"/>
        <v>35.252213567280975</v>
      </c>
      <c r="BJ161" s="71">
        <f t="shared" si="129"/>
        <v>88.72252545939331</v>
      </c>
      <c r="BK161" s="71"/>
      <c r="BL161" s="71">
        <f t="shared" si="130"/>
        <v>-34.252213567280975</v>
      </c>
      <c r="BM161" s="71">
        <f t="shared" si="131"/>
        <v>-88.72252545939331</v>
      </c>
      <c r="BN161" s="71"/>
      <c r="BO161" s="158"/>
      <c r="BP161" s="158" t="str">
        <f t="shared" si="92"/>
        <v>0.00001+2.40036743550305E-07j</v>
      </c>
      <c r="BQ161" s="158" t="str">
        <f t="shared" si="93"/>
        <v>2.07280981277162E-08+2.53664448823876E-07j</v>
      </c>
      <c r="BR161" s="158" t="str">
        <f t="shared" si="94"/>
        <v>-0.000835507770558056-0.0063502003754624j</v>
      </c>
      <c r="BS161" s="158" t="str">
        <f t="shared" si="95"/>
        <v>0.0000412707280981277+4.93701192374181E-07j</v>
      </c>
      <c r="BT161" s="158" t="str">
        <f t="shared" si="132"/>
        <v>-3.13469125253936E-08-0.0000002624898842469j</v>
      </c>
      <c r="BU161" s="158" t="str">
        <f t="shared" si="133"/>
        <v>-2.07280981277162E-08-2.53664448823876E-07j</v>
      </c>
      <c r="BV161" s="158" t="str">
        <f t="shared" si="134"/>
        <v>-5.20750106531098E-08-5.16154333070776E-07j</v>
      </c>
      <c r="BW161" s="158" t="str">
        <f t="shared" si="135"/>
        <v>0.999999339306924-0.000812830018871174j</v>
      </c>
      <c r="BX161" s="158" t="str">
        <f t="shared" si="136"/>
        <v>-0.00001-2.40036743550305E-07j</v>
      </c>
      <c r="BY161" s="158" t="str">
        <f t="shared" si="137"/>
        <v>2.37976919979575-19.1343196461251j</v>
      </c>
      <c r="BZ161" s="71">
        <f t="shared" si="138"/>
        <v>25.702924358978748</v>
      </c>
      <c r="CA161" s="71">
        <f t="shared" si="139"/>
        <v>97.089572446535698</v>
      </c>
      <c r="CB161" s="158" t="str">
        <f t="shared" si="96"/>
        <v>14.2390202336983-144.940557173411j</v>
      </c>
      <c r="CC161" s="71" t="str">
        <f t="shared" si="97"/>
        <v>0.278258074327714-47.2408418709967j</v>
      </c>
      <c r="CD161" s="71">
        <f t="shared" si="140"/>
        <v>33.486503243536113</v>
      </c>
      <c r="CE161" s="71">
        <f t="shared" si="141"/>
        <v>90.337479779544196</v>
      </c>
      <c r="CF161" s="71"/>
      <c r="CG161" s="71">
        <f t="shared" si="142"/>
        <v>-32.486503243536113</v>
      </c>
      <c r="CH161" s="71">
        <f t="shared" si="143"/>
        <v>-90.337479779544196</v>
      </c>
      <c r="CI161" s="71"/>
      <c r="CJ161" s="158"/>
      <c r="CK161" s="158"/>
      <c r="CL161" s="158"/>
      <c r="CM161" s="71"/>
      <c r="CN161" s="158">
        <v>9120.1083935590905</v>
      </c>
      <c r="CO161" s="158">
        <v>12.045830120973701</v>
      </c>
      <c r="CP161" s="158">
        <v>75.966893298883207</v>
      </c>
      <c r="CQ161" s="64"/>
      <c r="CR161" s="69"/>
      <c r="CS161" s="69"/>
      <c r="CT161" s="69"/>
      <c r="CU161" s="64"/>
      <c r="CV161" s="69"/>
      <c r="CW161" s="69"/>
      <c r="CX161" s="69"/>
      <c r="CY161" s="64"/>
      <c r="CZ161" s="69"/>
      <c r="DA161" s="69"/>
      <c r="DB161" s="69"/>
      <c r="DC161" s="64"/>
      <c r="DD161" s="69"/>
      <c r="DE161" s="69"/>
      <c r="DF161" s="69"/>
      <c r="DG161" s="64"/>
      <c r="DH161" s="69"/>
      <c r="DI161" s="69"/>
      <c r="DJ161" s="69"/>
      <c r="DK161" s="64"/>
      <c r="DL161" s="69"/>
      <c r="DM161" s="69"/>
      <c r="DN161" s="69"/>
      <c r="DO161" s="70"/>
    </row>
    <row r="162" spans="1:119">
      <c r="A162" s="71">
        <v>98</v>
      </c>
      <c r="B162" s="71">
        <f t="shared" si="72"/>
        <v>870.96358995608091</v>
      </c>
      <c r="C162" s="71" t="str">
        <f t="shared" si="98"/>
        <v>5472.42563150043j</v>
      </c>
      <c r="D162" s="71">
        <f t="shared" si="73"/>
        <v>0.99998786275879958</v>
      </c>
      <c r="E162" s="71" t="str">
        <f t="shared" si="74"/>
        <v>-0.00547242563150043j</v>
      </c>
      <c r="F162" s="71" t="str">
        <f t="shared" si="99"/>
        <v>0.9999878627588-0.00547242563150043j</v>
      </c>
      <c r="G162" s="71">
        <f t="shared" si="100"/>
        <v>2.4637921656620006E-5</v>
      </c>
      <c r="H162" s="71">
        <f t="shared" si="101"/>
        <v>-0.31354756799108985</v>
      </c>
      <c r="I162" s="71"/>
      <c r="J162" s="71">
        <f t="shared" si="75"/>
        <v>42.477876106194692</v>
      </c>
      <c r="K162" s="71" t="str">
        <f t="shared" si="76"/>
        <v>1+0.180836304992932j</v>
      </c>
      <c r="L162" s="71">
        <f t="shared" si="77"/>
        <v>0.9958839095720522</v>
      </c>
      <c r="M162" s="71" t="str">
        <f t="shared" si="78"/>
        <v>0.0278086393461963j</v>
      </c>
      <c r="N162" s="71" t="str">
        <f t="shared" si="102"/>
        <v>0.995883909572052+0.0278086393461963j</v>
      </c>
      <c r="O162" s="71" t="str">
        <f t="shared" si="103"/>
        <v>1.00841728010176+0.153425104142679j</v>
      </c>
      <c r="P162" s="71" t="str">
        <f t="shared" si="104"/>
        <v>42.8354242875084+6.51717256535274j</v>
      </c>
      <c r="Q162" s="71"/>
      <c r="R162" s="71">
        <f t="shared" si="79"/>
        <v>46.725663716814154</v>
      </c>
      <c r="S162" s="71" t="str">
        <f t="shared" si="80"/>
        <v>1+0.000246259153417519j</v>
      </c>
      <c r="T162" s="71" t="str">
        <f t="shared" si="105"/>
        <v>0.995883909572052+0.0278086393461963j</v>
      </c>
      <c r="U162" s="71" t="str">
        <f t="shared" si="106"/>
        <v>1.00335766339366-0.0277700563060841j</v>
      </c>
      <c r="V162" s="71" t="str">
        <f t="shared" si="107"/>
        <v>46.8825527674206-1.29757431235508j</v>
      </c>
      <c r="W162" s="71"/>
      <c r="X162" s="71" t="str">
        <f t="shared" si="81"/>
        <v>2.0722489704289+0.303687984414837j</v>
      </c>
      <c r="Y162" s="71">
        <f t="shared" si="108"/>
        <v>6.4211240979336708</v>
      </c>
      <c r="Z162" s="71">
        <f t="shared" si="109"/>
        <v>-171.6626550363153</v>
      </c>
      <c r="AA162" s="71"/>
      <c r="AB162" s="71" t="str">
        <f t="shared" si="82"/>
        <v>7.55392519735608-0.209070938226564j</v>
      </c>
      <c r="AC162" s="71">
        <f t="shared" si="110"/>
        <v>17.566779121695376</v>
      </c>
      <c r="AD162" s="71">
        <f t="shared" si="111"/>
        <v>178.41462223011081</v>
      </c>
      <c r="AE162" s="71"/>
      <c r="AF162" s="71" t="str">
        <f t="shared" si="112"/>
        <v>2.42830678476473-0.308086532160347j</v>
      </c>
      <c r="AG162" s="71">
        <f t="shared" si="113"/>
        <v>7.77542170781682</v>
      </c>
      <c r="AH162" s="71">
        <f t="shared" si="114"/>
        <v>172.76934493020573</v>
      </c>
      <c r="AI162" s="71"/>
      <c r="AJ162" s="71" t="str">
        <f t="shared" si="83"/>
        <v>99933.8898344292-2570.33966687171j</v>
      </c>
      <c r="AK162" s="71" t="str">
        <f t="shared" si="84"/>
        <v>31999.998341573-7.28489262310765j</v>
      </c>
      <c r="AL162" s="71" t="str">
        <f t="shared" si="115"/>
        <v>10000-4060762.76200201j</v>
      </c>
      <c r="AM162" s="71" t="str">
        <f t="shared" si="116"/>
        <v>963.136342067688-1260238.354974j</v>
      </c>
      <c r="AN162" s="71" t="str">
        <f t="shared" si="117"/>
        <v>10963.1363420677-1260238.354974j</v>
      </c>
      <c r="AO162" s="71" t="str">
        <f t="shared" si="118"/>
        <v>31971.9606110333-818.868935957597j</v>
      </c>
      <c r="AP162" s="71" t="str">
        <f t="shared" si="119"/>
        <v>0.242454241230719+0.00468167142397025j</v>
      </c>
      <c r="AQ162" s="71" t="str">
        <f t="shared" si="85"/>
        <v>1+0.0875588101040069j</v>
      </c>
      <c r="AR162" s="71" t="str">
        <f t="shared" si="86"/>
        <v>1+0.000174768084039934j</v>
      </c>
      <c r="AS162" s="71" t="str">
        <f t="shared" si="87"/>
        <v>2.74168524138172E-07j</v>
      </c>
      <c r="AT162" s="71" t="str">
        <f t="shared" si="120"/>
        <v>-4.79159076676847E-11+2.74168524138172E-07j</v>
      </c>
      <c r="AU162" s="149" t="str">
        <f t="shared" si="121"/>
        <v>318723.820050475-3647447.40514837j</v>
      </c>
      <c r="AV162" s="71" t="str">
        <f t="shared" si="88"/>
        <v>9638.4916582902-24.5554540822343j</v>
      </c>
      <c r="AW162" s="71"/>
      <c r="AX162" s="71" t="str">
        <f t="shared" si="89"/>
        <v>0.602405728643138-0.00153471588013964j</v>
      </c>
      <c r="AY162" s="71"/>
      <c r="AZ162" s="71" t="str">
        <f t="shared" si="122"/>
        <v>3.8349391368805-36.4231217410601j</v>
      </c>
      <c r="BA162" s="71" t="str">
        <f t="shared" si="123"/>
        <v>2.25429016171432-21.9473827338738j</v>
      </c>
      <c r="BB162" s="71">
        <f t="shared" si="124"/>
        <v>26.873232986129185</v>
      </c>
      <c r="BC162" s="71">
        <f t="shared" si="125"/>
        <v>95.864478161071517</v>
      </c>
      <c r="BD162" s="71" t="str">
        <f t="shared" si="90"/>
        <v>12.4401793549372-166.260194008572j</v>
      </c>
      <c r="BE162" s="71">
        <f t="shared" si="126"/>
        <v>44.440012107824586</v>
      </c>
      <c r="BF162" s="71">
        <f t="shared" si="127"/>
        <v>94.279100391182297</v>
      </c>
      <c r="BG162" s="71"/>
      <c r="BH162" s="71" t="str">
        <f t="shared" si="91"/>
        <v>-1.28758494195583-53.9894948388999j</v>
      </c>
      <c r="BI162" s="71">
        <f t="shared" si="128"/>
        <v>34.648654693946021</v>
      </c>
      <c r="BJ162" s="71">
        <f t="shared" si="129"/>
        <v>88.633823091277222</v>
      </c>
      <c r="BK162" s="71"/>
      <c r="BL162" s="71">
        <f t="shared" si="130"/>
        <v>-33.648654693946021</v>
      </c>
      <c r="BM162" s="71">
        <f t="shared" si="131"/>
        <v>-88.633823091277222</v>
      </c>
      <c r="BN162" s="71"/>
      <c r="BO162" s="158"/>
      <c r="BP162" s="158" t="str">
        <f t="shared" si="92"/>
        <v>0.00001+2.5720400468052E-07j</v>
      </c>
      <c r="BQ162" s="158" t="str">
        <f t="shared" si="93"/>
        <v>2.3775676534393E-08+2.71539511628253E-07j</v>
      </c>
      <c r="BR162" s="158" t="str">
        <f t="shared" si="94"/>
        <v>-0.000905920494967305-0.00679867870056691j</v>
      </c>
      <c r="BS162" s="158" t="str">
        <f t="shared" si="95"/>
        <v>0.0000412737756765344+5.28743516308773E-07j</v>
      </c>
      <c r="BT162" s="158" t="str">
        <f t="shared" si="132"/>
        <v>-3.37960020076643E-08-2.81086139172036E-07j</v>
      </c>
      <c r="BU162" s="158" t="str">
        <f t="shared" si="133"/>
        <v>-2.3775676534393E-08-2.71539511628253E-07j</v>
      </c>
      <c r="BV162" s="158" t="str">
        <f t="shared" si="134"/>
        <v>-5.75716785420573E-08-5.52625650800289E-07j</v>
      </c>
      <c r="BW162" s="158" t="str">
        <f t="shared" si="135"/>
        <v>0.999999241422926-0.000870962971843708j</v>
      </c>
      <c r="BX162" s="158" t="str">
        <f t="shared" si="136"/>
        <v>-0.00001-2.5720400468052E-07j</v>
      </c>
      <c r="BY162" s="158" t="str">
        <f t="shared" si="137"/>
        <v>2.30978720711386-17.8551938161316j</v>
      </c>
      <c r="BZ162" s="71">
        <f t="shared" si="138"/>
        <v>25.107367318890226</v>
      </c>
      <c r="CA162" s="71">
        <f t="shared" si="139"/>
        <v>97.370973441225516</v>
      </c>
      <c r="CB162" s="158" t="str">
        <f t="shared" si="96"/>
        <v>13.7149576609923-135.359707849848j</v>
      </c>
      <c r="CC162" s="71" t="str">
        <f t="shared" si="97"/>
        <v>0.107927202534479-44.0695026176696j</v>
      </c>
      <c r="CD162" s="71">
        <f t="shared" si="140"/>
        <v>32.882789026707037</v>
      </c>
      <c r="CE162" s="71">
        <f t="shared" si="141"/>
        <v>90.140318371431221</v>
      </c>
      <c r="CF162" s="71"/>
      <c r="CG162" s="71">
        <f t="shared" si="142"/>
        <v>-31.882789026707037</v>
      </c>
      <c r="CH162" s="71">
        <f t="shared" si="143"/>
        <v>-90.140318371431221</v>
      </c>
      <c r="CI162" s="71"/>
      <c r="CJ162" s="158"/>
      <c r="CK162" s="158"/>
      <c r="CL162" s="158"/>
      <c r="CM162" s="71"/>
      <c r="CN162" s="158">
        <v>9549.9258602143509</v>
      </c>
      <c r="CO162" s="158">
        <v>11.523979746865701</v>
      </c>
      <c r="CP162" s="158">
        <v>76.708231831627799</v>
      </c>
      <c r="CQ162" s="64"/>
      <c r="CR162" s="69"/>
      <c r="CS162" s="69"/>
      <c r="CT162" s="69"/>
      <c r="CU162" s="64"/>
      <c r="CV162" s="69"/>
      <c r="CW162" s="69"/>
      <c r="CX162" s="69"/>
      <c r="CY162" s="64"/>
      <c r="CZ162" s="69"/>
      <c r="DA162" s="69"/>
      <c r="DB162" s="69"/>
      <c r="DC162" s="64"/>
      <c r="DD162" s="69"/>
      <c r="DE162" s="69"/>
      <c r="DF162" s="69"/>
      <c r="DG162" s="64"/>
      <c r="DH162" s="69"/>
      <c r="DI162" s="69"/>
      <c r="DJ162" s="69"/>
      <c r="DK162" s="64"/>
      <c r="DL162" s="69"/>
      <c r="DM162" s="69"/>
      <c r="DN162" s="69"/>
      <c r="DO162" s="70"/>
    </row>
    <row r="163" spans="1:119">
      <c r="A163" s="71">
        <v>99</v>
      </c>
      <c r="B163" s="71">
        <f t="shared" si="72"/>
        <v>933.25430079699106</v>
      </c>
      <c r="C163" s="71" t="str">
        <f t="shared" si="98"/>
        <v>5863.80971062981j</v>
      </c>
      <c r="D163" s="71">
        <f t="shared" si="73"/>
        <v>0.99998606458256067</v>
      </c>
      <c r="E163" s="71" t="str">
        <f t="shared" si="74"/>
        <v>-0.00586380971062981j</v>
      </c>
      <c r="F163" s="71" t="str">
        <f t="shared" si="99"/>
        <v>0.999986064582561-0.00586380971062981j</v>
      </c>
      <c r="G163" s="71">
        <f t="shared" si="100"/>
        <v>2.8288215911935402E-5</v>
      </c>
      <c r="H163" s="71">
        <f t="shared" si="101"/>
        <v>-0.33597237946288544</v>
      </c>
      <c r="I163" s="71"/>
      <c r="J163" s="71">
        <f t="shared" si="75"/>
        <v>42.477876106194692</v>
      </c>
      <c r="K163" s="71" t="str">
        <f t="shared" si="76"/>
        <v>1+0.193769591887762j</v>
      </c>
      <c r="L163" s="71">
        <f t="shared" si="77"/>
        <v>0.99527409586874305</v>
      </c>
      <c r="M163" s="71" t="str">
        <f t="shared" si="78"/>
        <v>0.0297974939118394j</v>
      </c>
      <c r="N163" s="71" t="str">
        <f t="shared" si="102"/>
        <v>0.995274095868743+0.0297974939118394j</v>
      </c>
      <c r="O163" s="71" t="str">
        <f t="shared" si="103"/>
        <v>1.00967214296885+0.164461119840379j</v>
      </c>
      <c r="P163" s="71" t="str">
        <f t="shared" si="104"/>
        <v>42.8887281969069+6.98595907286566j</v>
      </c>
      <c r="Q163" s="71"/>
      <c r="R163" s="71">
        <f t="shared" si="79"/>
        <v>46.725663716814154</v>
      </c>
      <c r="S163" s="71" t="str">
        <f t="shared" si="80"/>
        <v>1+0.000263871436978341j</v>
      </c>
      <c r="T163" s="71" t="str">
        <f t="shared" si="105"/>
        <v>0.995274095868743+0.0297974939118394j</v>
      </c>
      <c r="U163" s="71" t="str">
        <f t="shared" si="106"/>
        <v>1.00385648249254-0.029789317446843j</v>
      </c>
      <c r="V163" s="71" t="str">
        <f t="shared" si="107"/>
        <v>46.9058604208904-1.39192562937461j</v>
      </c>
      <c r="W163" s="71"/>
      <c r="X163" s="71" t="str">
        <f t="shared" si="81"/>
        <v>2.07507794828619+0.325521502757024j</v>
      </c>
      <c r="Y163" s="71">
        <f t="shared" si="108"/>
        <v>6.4462691428144581</v>
      </c>
      <c r="Z163" s="71">
        <f t="shared" si="109"/>
        <v>-171.08455888360248</v>
      </c>
      <c r="AA163" s="71"/>
      <c r="AB163" s="71" t="str">
        <f t="shared" si="82"/>
        <v>7.55768063003719-0.224273241620181j</v>
      </c>
      <c r="AC163" s="71">
        <f t="shared" si="110"/>
        <v>17.571593420924636</v>
      </c>
      <c r="AD163" s="71">
        <f t="shared" si="111"/>
        <v>178.3002536157195</v>
      </c>
      <c r="AE163" s="71"/>
      <c r="AF163" s="71" t="str">
        <f t="shared" si="112"/>
        <v>2.42284929788438-0.329410441964846j</v>
      </c>
      <c r="AG163" s="71">
        <f t="shared" si="113"/>
        <v>7.7660748534369892</v>
      </c>
      <c r="AH163" s="71">
        <f t="shared" si="114"/>
        <v>172.2575431266269</v>
      </c>
      <c r="AI163" s="71"/>
      <c r="AJ163" s="71" t="str">
        <f t="shared" si="83"/>
        <v>99924.1028077025-2753.89884453795j</v>
      </c>
      <c r="AK163" s="71" t="str">
        <f t="shared" si="84"/>
        <v>31999.9980958711-7.80590302230769j</v>
      </c>
      <c r="AL163" s="71" t="str">
        <f t="shared" si="115"/>
        <v>10000-3789724.31215464j</v>
      </c>
      <c r="AM163" s="71" t="str">
        <f t="shared" si="116"/>
        <v>963.135930494229-1176123.09097255j</v>
      </c>
      <c r="AN163" s="71" t="str">
        <f t="shared" si="117"/>
        <v>10963.1359304942-1176123.09097255j</v>
      </c>
      <c r="AO163" s="71" t="str">
        <f t="shared" si="118"/>
        <v>31967.8120777167-877.281407584346j</v>
      </c>
      <c r="AP163" s="71" t="str">
        <f t="shared" si="119"/>
        <v>0.24245868545303+0.00501647079758582j</v>
      </c>
      <c r="AQ163" s="71" t="str">
        <f t="shared" si="85"/>
        <v>1+0.093820955370077j</v>
      </c>
      <c r="AR163" s="71" t="str">
        <f t="shared" si="86"/>
        <v>1+0.000187267375988178j</v>
      </c>
      <c r="AS163" s="71" t="str">
        <f t="shared" si="87"/>
        <v>2.93776866502553E-07j</v>
      </c>
      <c r="AT163" s="71" t="str">
        <f t="shared" si="120"/>
        <v>-5.50148229159624E-11+2.93776866502553E-07j</v>
      </c>
      <c r="AU163" s="149" t="str">
        <f t="shared" si="121"/>
        <v>318723.818608191-3404003.67952645j</v>
      </c>
      <c r="AV163" s="71" t="str">
        <f t="shared" si="88"/>
        <v>9638.48239007949-26.3116177971582j</v>
      </c>
      <c r="AW163" s="71"/>
      <c r="AX163" s="71" t="str">
        <f t="shared" si="89"/>
        <v>0.602405149379968-0.00164447611232239j</v>
      </c>
      <c r="AY163" s="71"/>
      <c r="AZ163" s="71" t="str">
        <f t="shared" si="122"/>
        <v>3.83500194429617-33.9850123304709j</v>
      </c>
      <c r="BA163" s="71" t="str">
        <f t="shared" si="123"/>
        <v>2.25433737817176-20.4790529987055j</v>
      </c>
      <c r="BB163" s="71">
        <f t="shared" si="124"/>
        <v>26.278507344793368</v>
      </c>
      <c r="BC163" s="71">
        <f t="shared" si="125"/>
        <v>96.281836225567005</v>
      </c>
      <c r="BD163" s="71" t="str">
        <f t="shared" si="90"/>
        <v>12.4446583352464-155.27972972133j</v>
      </c>
      <c r="BE163" s="71">
        <f t="shared" si="126"/>
        <v>43.850100765718018</v>
      </c>
      <c r="BF163" s="71">
        <f t="shared" si="127"/>
        <v>94.582089841286503</v>
      </c>
      <c r="BG163" s="71"/>
      <c r="BH163" s="71" t="str">
        <f t="shared" si="91"/>
        <v>-1.28409416542711-50.3602614513322j</v>
      </c>
      <c r="BI163" s="71">
        <f t="shared" si="128"/>
        <v>34.044582198230387</v>
      </c>
      <c r="BJ163" s="71">
        <f t="shared" si="129"/>
        <v>88.539379352193933</v>
      </c>
      <c r="BK163" s="71"/>
      <c r="BL163" s="71">
        <f t="shared" si="130"/>
        <v>-33.044582198230387</v>
      </c>
      <c r="BM163" s="71">
        <f t="shared" si="131"/>
        <v>-88.539379352193933</v>
      </c>
      <c r="BN163" s="71"/>
      <c r="BO163" s="158"/>
      <c r="BP163" s="158" t="str">
        <f t="shared" si="92"/>
        <v>0.00001+2.75599056399601E-07j</v>
      </c>
      <c r="BQ163" s="158" t="str">
        <f t="shared" si="93"/>
        <v>2.72673937240439E-08+2.90632232601849E-07j</v>
      </c>
      <c r="BR163" s="158" t="str">
        <f t="shared" si="94"/>
        <v>-0.000986620197007368-0.00727793566424225j</v>
      </c>
      <c r="BS163" s="158" t="str">
        <f t="shared" si="95"/>
        <v>0.000041277267393724+5.6623128900145E-07j</v>
      </c>
      <c r="BT163" s="158" t="str">
        <f t="shared" si="132"/>
        <v>-3.66039907954883E-08-3.00971951713154E-07j</v>
      </c>
      <c r="BU163" s="158" t="str">
        <f t="shared" si="133"/>
        <v>-2.72673937240439E-08-2.90632232601849E-07j</v>
      </c>
      <c r="BV163" s="158" t="str">
        <f t="shared" si="134"/>
        <v>-6.38713845195322E-08-5.91604184315003E-07j</v>
      </c>
      <c r="BW163" s="158" t="str">
        <f t="shared" si="135"/>
        <v>0.999999129037083-0.000933253533593075j</v>
      </c>
      <c r="BX163" s="158" t="str">
        <f t="shared" si="136"/>
        <v>-0.00001-2.75599056399601E-07j</v>
      </c>
      <c r="BY163" s="158" t="str">
        <f t="shared" si="137"/>
        <v>2.2488281224352-16.6608232155259j</v>
      </c>
      <c r="BZ163" s="71">
        <f t="shared" si="138"/>
        <v>24.512340210802815</v>
      </c>
      <c r="CA163" s="71">
        <f t="shared" si="139"/>
        <v>97.687154182611565</v>
      </c>
      <c r="CB163" s="158" t="str">
        <f t="shared" si="96"/>
        <v>13.2593479106047-126.421532869319j</v>
      </c>
      <c r="CC163" s="71" t="str">
        <f t="shared" si="97"/>
        <v>-0.0396775014197542-41.107451295627j</v>
      </c>
      <c r="CD163" s="71">
        <f t="shared" si="140"/>
        <v>32.278415064239788</v>
      </c>
      <c r="CE163" s="71">
        <f t="shared" si="141"/>
        <v>89.944697309238521</v>
      </c>
      <c r="CF163" s="71"/>
      <c r="CG163" s="71">
        <f t="shared" si="142"/>
        <v>-31.278415064239788</v>
      </c>
      <c r="CH163" s="71">
        <f t="shared" si="143"/>
        <v>-89.944697309238521</v>
      </c>
      <c r="CI163" s="71"/>
      <c r="CJ163" s="158"/>
      <c r="CK163" s="158"/>
      <c r="CL163" s="158"/>
      <c r="CM163" s="71"/>
      <c r="CN163" s="158">
        <v>10000</v>
      </c>
      <c r="CO163" s="158">
        <v>11.0089053862556</v>
      </c>
      <c r="CP163" s="158">
        <v>77.497119897291199</v>
      </c>
      <c r="CQ163" s="64"/>
      <c r="CR163" s="69"/>
      <c r="CS163" s="69"/>
      <c r="CT163" s="69"/>
      <c r="CU163" s="64"/>
      <c r="CV163" s="69"/>
      <c r="CW163" s="69"/>
      <c r="CX163" s="69"/>
      <c r="CY163" s="64"/>
      <c r="CZ163" s="69"/>
      <c r="DA163" s="69"/>
      <c r="DB163" s="69"/>
      <c r="DC163" s="64"/>
      <c r="DD163" s="69"/>
      <c r="DE163" s="69"/>
      <c r="DF163" s="69"/>
      <c r="DG163" s="64"/>
      <c r="DH163" s="69"/>
      <c r="DI163" s="69"/>
      <c r="DJ163" s="69"/>
      <c r="DK163" s="64"/>
      <c r="DL163" s="69"/>
      <c r="DM163" s="69"/>
      <c r="DN163" s="69"/>
      <c r="DO163" s="70"/>
    </row>
    <row r="164" spans="1:119">
      <c r="A164" s="71">
        <v>100</v>
      </c>
      <c r="B164" s="71">
        <f t="shared" si="72"/>
        <v>1000</v>
      </c>
      <c r="C164" s="71" t="str">
        <f t="shared" si="98"/>
        <v>6283.18530717959j</v>
      </c>
      <c r="D164" s="71">
        <f t="shared" si="73"/>
        <v>0.99998399999999998</v>
      </c>
      <c r="E164" s="71" t="str">
        <f t="shared" si="74"/>
        <v>-0.00628318530717959j</v>
      </c>
      <c r="F164" s="71" t="str">
        <f t="shared" si="99"/>
        <v>0.999984-0.00628318530717959j</v>
      </c>
      <c r="G164" s="71">
        <f t="shared" si="100"/>
        <v>3.247934533237937E-5</v>
      </c>
      <c r="H164" s="71">
        <f t="shared" si="101"/>
        <v>-0.36000102256686728</v>
      </c>
      <c r="I164" s="71"/>
      <c r="J164" s="71">
        <f t="shared" si="75"/>
        <v>42.477876106194692</v>
      </c>
      <c r="K164" s="71" t="str">
        <f t="shared" si="76"/>
        <v>1+0.20762785847575j</v>
      </c>
      <c r="L164" s="71">
        <f t="shared" si="77"/>
        <v>0.99457393605685029</v>
      </c>
      <c r="M164" s="71" t="str">
        <f t="shared" si="78"/>
        <v>0.031928589974236j</v>
      </c>
      <c r="N164" s="71" t="str">
        <f t="shared" si="102"/>
        <v>0.99457393605685+0.031928589974236j</v>
      </c>
      <c r="O164" s="71" t="str">
        <f t="shared" si="103"/>
        <v>1.01111541891603+0.176300989289679j</v>
      </c>
      <c r="P164" s="71" t="str">
        <f t="shared" si="104"/>
        <v>42.9500354937783+7.48889158044654j</v>
      </c>
      <c r="Q164" s="71"/>
      <c r="R164" s="71">
        <f t="shared" si="79"/>
        <v>46.725663716814154</v>
      </c>
      <c r="S164" s="71" t="str">
        <f t="shared" si="80"/>
        <v>1+0.000282743338823082j</v>
      </c>
      <c r="T164" s="71" t="str">
        <f t="shared" si="105"/>
        <v>0.99457393605685+0.031928589974236j</v>
      </c>
      <c r="U164" s="71" t="str">
        <f t="shared" si="106"/>
        <v>1.00442963937766-0.0319606995743944j</v>
      </c>
      <c r="V164" s="71" t="str">
        <f t="shared" si="107"/>
        <v>46.9326415567615-1.49338490046728j</v>
      </c>
      <c r="W164" s="71"/>
      <c r="X164" s="71" t="str">
        <f t="shared" si="81"/>
        <v>2.07833141464949+0.348942794102698j</v>
      </c>
      <c r="Y164" s="71">
        <f t="shared" si="108"/>
        <v>6.4750253553222077</v>
      </c>
      <c r="Z164" s="71">
        <f t="shared" si="109"/>
        <v>-170.46917930056375</v>
      </c>
      <c r="AA164" s="71"/>
      <c r="AB164" s="71" t="str">
        <f t="shared" si="82"/>
        <v>7.56199572563521-0.240620810154138j</v>
      </c>
      <c r="AC164" s="71">
        <f t="shared" si="110"/>
        <v>17.577123542576178</v>
      </c>
      <c r="AD164" s="71">
        <f t="shared" si="111"/>
        <v>178.17747757829949</v>
      </c>
      <c r="AE164" s="71"/>
      <c r="AF164" s="71" t="str">
        <f t="shared" si="112"/>
        <v>2.41661211849657-0.352099903826692j</v>
      </c>
      <c r="AG164" s="71">
        <f t="shared" si="113"/>
        <v>7.7553679543100085</v>
      </c>
      <c r="AH164" s="71">
        <f t="shared" si="114"/>
        <v>171.71034670900565</v>
      </c>
      <c r="AI164" s="71"/>
      <c r="AJ164" s="71" t="str">
        <f t="shared" si="83"/>
        <v>99912.8681612929-2950.52400657728j</v>
      </c>
      <c r="AK164" s="71" t="str">
        <f t="shared" si="84"/>
        <v>31999.9978137675-8.36417570947891j</v>
      </c>
      <c r="AL164" s="71" t="str">
        <f t="shared" si="115"/>
        <v>10000-3536776.51315322j</v>
      </c>
      <c r="AM164" s="71" t="str">
        <f t="shared" si="116"/>
        <v>963.135457945106-1097622.17525538j</v>
      </c>
      <c r="AN164" s="71" t="str">
        <f t="shared" si="117"/>
        <v>10963.1354579451-1097622.17525538j</v>
      </c>
      <c r="AO164" s="71" t="str">
        <f t="shared" si="118"/>
        <v>31963.0507048199-939.836460624123j</v>
      </c>
      <c r="AP164" s="71" t="str">
        <f t="shared" si="119"/>
        <v>0.242463788036299+0.00537520776387093j</v>
      </c>
      <c r="AQ164" s="71" t="str">
        <f t="shared" si="85"/>
        <v>1+0.100530964914873j</v>
      </c>
      <c r="AR164" s="71" t="str">
        <f t="shared" si="86"/>
        <v>1+0.000200660608612522j</v>
      </c>
      <c r="AS164" s="71" t="str">
        <f t="shared" si="87"/>
        <v>3.14787583889697E-07j</v>
      </c>
      <c r="AT164" s="71" t="str">
        <f t="shared" si="120"/>
        <v>-6.31654681669719E-11+3.14787583889697E-07j</v>
      </c>
      <c r="AU164" s="149" t="str">
        <f t="shared" si="121"/>
        <v>318723.816952225-3176809.32641081j</v>
      </c>
      <c r="AV164" s="71" t="str">
        <f t="shared" si="88"/>
        <v>9638.47174877178-28.1933752949301j</v>
      </c>
      <c r="AW164" s="71"/>
      <c r="AX164" s="71" t="str">
        <f t="shared" si="89"/>
        <v>0.602404484298236-0.00176208595593313j</v>
      </c>
      <c r="AY164" s="71"/>
      <c r="AZ164" s="71" t="str">
        <f t="shared" si="122"/>
        <v>3.83507405545243-31.7091341363989j</v>
      </c>
      <c r="BA164" s="71" t="str">
        <f t="shared" si="123"/>
        <v>2.25439158868382-19.1084823271141j</v>
      </c>
      <c r="BB164" s="71">
        <f t="shared" si="124"/>
        <v>25.684556279220612</v>
      </c>
      <c r="BC164" s="71">
        <f t="shared" si="125"/>
        <v>96.728571470683804</v>
      </c>
      <c r="BD164" s="71" t="str">
        <f t="shared" si="90"/>
        <v>12.4498010591688-145.040715211487j</v>
      </c>
      <c r="BE164" s="71">
        <f t="shared" si="126"/>
        <v>43.261679821796825</v>
      </c>
      <c r="BF164" s="71">
        <f t="shared" si="127"/>
        <v>94.906049048983263</v>
      </c>
      <c r="BG164" s="71"/>
      <c r="BH164" s="71" t="str">
        <f t="shared" si="91"/>
        <v>-1.28010475660089-46.9715610193448j</v>
      </c>
      <c r="BI164" s="71">
        <f t="shared" si="128"/>
        <v>33.439924233530633</v>
      </c>
      <c r="BJ164" s="71">
        <f t="shared" si="129"/>
        <v>88.438918179689438</v>
      </c>
      <c r="BK164" s="71"/>
      <c r="BL164" s="71">
        <f t="shared" si="130"/>
        <v>-32.439924233530633</v>
      </c>
      <c r="BM164" s="71">
        <f t="shared" si="131"/>
        <v>-88.438918179689438</v>
      </c>
      <c r="BN164" s="71"/>
      <c r="BO164" s="158"/>
      <c r="BP164" s="158" t="str">
        <f t="shared" si="92"/>
        <v>0.00001+2.95309709437441E-07j</v>
      </c>
      <c r="BQ164" s="158" t="str">
        <f t="shared" si="93"/>
        <v>3.12667375846716E-08+3.11015990059853E-07j</v>
      </c>
      <c r="BR164" s="158" t="str">
        <f t="shared" si="94"/>
        <v>-0.00107908535913305-0.0077898791742285j</v>
      </c>
      <c r="BS164" s="158" t="str">
        <f t="shared" si="95"/>
        <v>0.0000412812667375847+6.06325699497294E-07j</v>
      </c>
      <c r="BT164" s="158" t="str">
        <f t="shared" si="132"/>
        <v>-3.98228066036803E-08-3.22230357230076E-07j</v>
      </c>
      <c r="BU164" s="158" t="str">
        <f t="shared" si="133"/>
        <v>-3.12667375846716E-08-3.11015990059853E-07j</v>
      </c>
      <c r="BV164" s="158" t="str">
        <f t="shared" si="134"/>
        <v>-7.10895441883519E-08-6.33246347289929E-07j</v>
      </c>
      <c r="BW164" s="158" t="str">
        <f t="shared" si="135"/>
        <v>0.999999000000902-0.000999999048890003j</v>
      </c>
      <c r="BX164" s="158" t="str">
        <f t="shared" si="136"/>
        <v>-0.00001-2.95309709437441E-07j</v>
      </c>
      <c r="BY164" s="158" t="str">
        <f t="shared" si="137"/>
        <v>2.19573117456419-15.5455958383453j</v>
      </c>
      <c r="BZ164" s="71">
        <f t="shared" si="138"/>
        <v>23.917936408586314</v>
      </c>
      <c r="CA164" s="71">
        <f t="shared" si="139"/>
        <v>98.039536869162049</v>
      </c>
      <c r="CB164" s="158" t="str">
        <f t="shared" si="96"/>
        <v>12.8635158917469-118.084067896124j</v>
      </c>
      <c r="CC164" s="71" t="str">
        <f t="shared" si="97"/>
        <v>-0.167372234197497-38.3407920275883j</v>
      </c>
      <c r="CD164" s="71">
        <f t="shared" si="140"/>
        <v>31.673304362896296</v>
      </c>
      <c r="CE164" s="71">
        <f t="shared" si="141"/>
        <v>89.749883578167683</v>
      </c>
      <c r="CF164" s="71"/>
      <c r="CG164" s="71">
        <f t="shared" si="142"/>
        <v>-30.673304362896296</v>
      </c>
      <c r="CH164" s="71">
        <f t="shared" si="143"/>
        <v>-89.749883578167683</v>
      </c>
      <c r="CI164" s="71"/>
      <c r="CJ164" s="158"/>
      <c r="CK164" s="158"/>
      <c r="CL164" s="158"/>
      <c r="CM164" s="71"/>
      <c r="CN164" s="158">
        <v>10471.285480508899</v>
      </c>
      <c r="CO164" s="158">
        <v>10.5011223848275</v>
      </c>
      <c r="CP164" s="158">
        <v>78.330825479423694</v>
      </c>
      <c r="CQ164" s="64"/>
      <c r="CR164" s="69"/>
      <c r="CS164" s="69"/>
      <c r="CT164" s="69"/>
      <c r="CU164" s="64"/>
      <c r="CV164" s="69"/>
      <c r="CW164" s="69"/>
      <c r="CX164" s="69"/>
      <c r="CY164" s="64"/>
      <c r="CZ164" s="69"/>
      <c r="DA164" s="69"/>
      <c r="DB164" s="69"/>
      <c r="DC164" s="64"/>
      <c r="DD164" s="69"/>
      <c r="DE164" s="69"/>
      <c r="DF164" s="69"/>
      <c r="DG164" s="64"/>
      <c r="DH164" s="69"/>
      <c r="DI164" s="69"/>
      <c r="DJ164" s="69"/>
      <c r="DK164" s="64"/>
      <c r="DL164" s="69"/>
      <c r="DM164" s="69"/>
      <c r="DN164" s="69"/>
      <c r="DO164" s="70"/>
    </row>
    <row r="165" spans="1:119">
      <c r="A165" s="71">
        <v>101</v>
      </c>
      <c r="B165" s="71">
        <f t="shared" si="72"/>
        <v>1071.5193052376069</v>
      </c>
      <c r="C165" s="71" t="str">
        <f t="shared" si="98"/>
        <v>6732.55435502821j</v>
      </c>
      <c r="D165" s="71">
        <f t="shared" si="73"/>
        <v>0.99998162954205605</v>
      </c>
      <c r="E165" s="71" t="str">
        <f t="shared" si="74"/>
        <v>-0.00673255435502821j</v>
      </c>
      <c r="F165" s="71" t="str">
        <f t="shared" si="99"/>
        <v>0.999981629542056-0.00673255435502821j</v>
      </c>
      <c r="G165" s="71">
        <f t="shared" si="100"/>
        <v>3.7291446426999771E-5</v>
      </c>
      <c r="H165" s="71">
        <f t="shared" si="101"/>
        <v>-0.38574820791342518</v>
      </c>
      <c r="I165" s="71"/>
      <c r="J165" s="71">
        <f t="shared" si="75"/>
        <v>42.477876106194692</v>
      </c>
      <c r="K165" s="71" t="str">
        <f t="shared" si="76"/>
        <v>1+0.222477258661907j</v>
      </c>
      <c r="L165" s="71">
        <f t="shared" si="77"/>
        <v>0.99377004503319899</v>
      </c>
      <c r="M165" s="71" t="str">
        <f t="shared" si="78"/>
        <v>0.0342121005464097j</v>
      </c>
      <c r="N165" s="71" t="str">
        <f t="shared" si="102"/>
        <v>0.993770045033199+0.0342121005464097j</v>
      </c>
      <c r="O165" s="71" t="str">
        <f t="shared" si="103"/>
        <v>1.01277582522639+0.189005566465846j</v>
      </c>
      <c r="P165" s="71" t="str">
        <f t="shared" si="104"/>
        <v>43.0205660273157+8.02855503571735j</v>
      </c>
      <c r="Q165" s="71"/>
      <c r="R165" s="71">
        <f t="shared" si="79"/>
        <v>46.725663716814154</v>
      </c>
      <c r="S165" s="71" t="str">
        <f t="shared" si="80"/>
        <v>1+0.000302964945976269j</v>
      </c>
      <c r="T165" s="71" t="str">
        <f t="shared" si="105"/>
        <v>0.993770045033199+0.0342121005464097j</v>
      </c>
      <c r="U165" s="71" t="str">
        <f t="shared" si="106"/>
        <v>1.0050882862966-0.03429688460944j</v>
      </c>
      <c r="V165" s="71" t="str">
        <f t="shared" si="107"/>
        <v>46.963417271204-1.60254469679507j</v>
      </c>
      <c r="W165" s="71"/>
      <c r="X165" s="71" t="str">
        <f t="shared" si="81"/>
        <v>2.08207398176934+0.374071465208558j</v>
      </c>
      <c r="Y165" s="71">
        <f t="shared" si="108"/>
        <v>6.5078930583338561</v>
      </c>
      <c r="Z165" s="71">
        <f t="shared" si="109"/>
        <v>-169.81473522023447</v>
      </c>
      <c r="AA165" s="71"/>
      <c r="AB165" s="71" t="str">
        <f t="shared" si="82"/>
        <v>7.56695444548025-0.258209121526803j</v>
      </c>
      <c r="AC165" s="71">
        <f t="shared" si="110"/>
        <v>17.583476357040119</v>
      </c>
      <c r="AD165" s="71">
        <f t="shared" si="111"/>
        <v>178.04563977901429</v>
      </c>
      <c r="AE165" s="71"/>
      <c r="AF165" s="71" t="str">
        <f t="shared" si="112"/>
        <v>2.40948863345553-0.376217466519484j</v>
      </c>
      <c r="AG165" s="71">
        <f t="shared" si="113"/>
        <v>7.743107222746044</v>
      </c>
      <c r="AH165" s="71">
        <f t="shared" si="114"/>
        <v>171.12549534421265</v>
      </c>
      <c r="AI165" s="71"/>
      <c r="AJ165" s="71" t="str">
        <f t="shared" si="83"/>
        <v>99899.97217633-3161.13536589185j</v>
      </c>
      <c r="AK165" s="71" t="str">
        <f t="shared" si="84"/>
        <v>31999.9974898693-8.96237565439056j</v>
      </c>
      <c r="AL165" s="71" t="str">
        <f t="shared" si="115"/>
        <v>10000-3300711.89185804j</v>
      </c>
      <c r="AM165" s="71" t="str">
        <f t="shared" si="116"/>
        <v>963.134915386679-1024360.87537744j</v>
      </c>
      <c r="AN165" s="71" t="str">
        <f t="shared" si="117"/>
        <v>10963.1349153867-1024360.87537744j</v>
      </c>
      <c r="AO165" s="71" t="str">
        <f t="shared" si="118"/>
        <v>31957.5862632296-1006.82233034027j</v>
      </c>
      <c r="AP165" s="71" t="str">
        <f t="shared" si="119"/>
        <v>0.242469646497865+0.0057595927051732j</v>
      </c>
      <c r="AQ165" s="71" t="str">
        <f t="shared" si="85"/>
        <v>1+0.107720869680451j</v>
      </c>
      <c r="AR165" s="71" t="str">
        <f t="shared" si="86"/>
        <v>1+0.000215011715929045j</v>
      </c>
      <c r="AS165" s="71" t="str">
        <f t="shared" si="87"/>
        <v>3.37300973186913E-07j</v>
      </c>
      <c r="AT165" s="71" t="str">
        <f t="shared" si="120"/>
        <v>-7.2523661029455E-11+3.37300973186913E-07j</v>
      </c>
      <c r="AU165" s="149" t="str">
        <f t="shared" si="121"/>
        <v>318723.815050924-2964779.80946639j</v>
      </c>
      <c r="AV165" s="71" t="str">
        <f t="shared" si="88"/>
        <v>9638.45953094477-30.2097076141384j</v>
      </c>
      <c r="AW165" s="71"/>
      <c r="AX165" s="71" t="str">
        <f t="shared" si="89"/>
        <v>0.602403720684048-0.00188810672588365j</v>
      </c>
      <c r="AY165" s="71"/>
      <c r="AZ165" s="71" t="str">
        <f t="shared" si="122"/>
        <v>3.83515684828496-29.5846230490103j</v>
      </c>
      <c r="BA165" s="71" t="str">
        <f t="shared" si="123"/>
        <v>2.2544538290522-17.8291281851989j</v>
      </c>
      <c r="BB165" s="71">
        <f t="shared" si="124"/>
        <v>25.091492392126451</v>
      </c>
      <c r="BC165" s="71">
        <f t="shared" si="125"/>
        <v>97.206677723159473</v>
      </c>
      <c r="BD165" s="71" t="str">
        <f t="shared" si="90"/>
        <v>12.4557058975876-135.49432132275j</v>
      </c>
      <c r="BE165" s="71">
        <f t="shared" si="126"/>
        <v>42.674968749166553</v>
      </c>
      <c r="BF165" s="71">
        <f t="shared" si="127"/>
        <v>95.252317502173796</v>
      </c>
      <c r="BG165" s="71"/>
      <c r="BH165" s="71" t="str">
        <f t="shared" si="91"/>
        <v>-1.27554856033505-43.8072466146095j</v>
      </c>
      <c r="BI165" s="71">
        <f t="shared" si="128"/>
        <v>32.834599614872488</v>
      </c>
      <c r="BJ165" s="71">
        <f t="shared" si="129"/>
        <v>88.332173067372182</v>
      </c>
      <c r="BK165" s="71"/>
      <c r="BL165" s="71">
        <f t="shared" si="130"/>
        <v>-31.834599614872488</v>
      </c>
      <c r="BM165" s="71">
        <f t="shared" si="131"/>
        <v>-88.332173067372182</v>
      </c>
      <c r="BN165" s="71"/>
      <c r="BO165" s="158"/>
      <c r="BP165" s="158" t="str">
        <f t="shared" si="92"/>
        <v>0.00001+3.16430054686326E-07j</v>
      </c>
      <c r="BQ165" s="158" t="str">
        <f t="shared" si="93"/>
        <v>3.58458825728054E-08+3.32766368106204E-07j</v>
      </c>
      <c r="BR165" s="158" t="str">
        <f t="shared" si="94"/>
        <v>-0.00118499928323303-0.00833648811970256j</v>
      </c>
      <c r="BS165" s="158" t="str">
        <f t="shared" si="95"/>
        <v>0.0000412858458825728+6.4919642279253E-07j</v>
      </c>
      <c r="BT165" s="158" t="str">
        <f t="shared" si="132"/>
        <v>-4.35116795125548E-08-3.44948261007626E-07j</v>
      </c>
      <c r="BU165" s="158" t="str">
        <f t="shared" si="133"/>
        <v>-3.58458825728054E-08-3.32766368106204E-07j</v>
      </c>
      <c r="BV165" s="158" t="str">
        <f t="shared" si="134"/>
        <v>-7.93575620853602E-08-6.7771462911383E-07j</v>
      </c>
      <c r="BW165" s="158" t="str">
        <f t="shared" si="135"/>
        <v>0.999998851847584-0.00107151812735574j</v>
      </c>
      <c r="BX165" s="158" t="str">
        <f t="shared" si="136"/>
        <v>-0.00001-3.16430054686326E-07j</v>
      </c>
      <c r="BY165" s="158" t="str">
        <f t="shared" si="137"/>
        <v>2.14948478590849-14.5042607675733j</v>
      </c>
      <c r="BZ165" s="71">
        <f t="shared" si="138"/>
        <v>23.324260677186672</v>
      </c>
      <c r="CA165" s="71">
        <f t="shared" si="139"/>
        <v>98.429695729561786</v>
      </c>
      <c r="CB165" s="158" t="str">
        <f t="shared" si="96"/>
        <v>12.5199210250316-110.308097071898j</v>
      </c>
      <c r="CC165" s="71" t="str">
        <f t="shared" si="97"/>
        <v>-0.277597080282275-35.7565251766195j</v>
      </c>
      <c r="CD165" s="71">
        <f t="shared" si="140"/>
        <v>31.067367899932709</v>
      </c>
      <c r="CE165" s="71">
        <f t="shared" si="141"/>
        <v>89.555191073774466</v>
      </c>
      <c r="CF165" s="71"/>
      <c r="CG165" s="71">
        <f t="shared" si="142"/>
        <v>-30.067367899932709</v>
      </c>
      <c r="CH165" s="71">
        <f t="shared" si="143"/>
        <v>-89.555191073774466</v>
      </c>
      <c r="CI165" s="71"/>
      <c r="CJ165" s="158"/>
      <c r="CK165" s="158"/>
      <c r="CL165" s="158"/>
      <c r="CM165" s="71"/>
      <c r="CN165" s="158">
        <v>10964.7819614318</v>
      </c>
      <c r="CO165" s="158">
        <v>10.001109019758999</v>
      </c>
      <c r="CP165" s="158">
        <v>79.206418667866501</v>
      </c>
      <c r="CQ165" s="64"/>
      <c r="CR165" s="69"/>
      <c r="CS165" s="69"/>
      <c r="CT165" s="69"/>
      <c r="CU165" s="64"/>
      <c r="CV165" s="69"/>
      <c r="CW165" s="69"/>
      <c r="CX165" s="69"/>
      <c r="CY165" s="64"/>
      <c r="CZ165" s="69"/>
      <c r="DA165" s="69"/>
      <c r="DB165" s="69"/>
      <c r="DC165" s="64"/>
      <c r="DD165" s="69"/>
      <c r="DE165" s="69"/>
      <c r="DF165" s="69"/>
      <c r="DG165" s="64"/>
      <c r="DH165" s="69"/>
      <c r="DI165" s="69"/>
      <c r="DJ165" s="69"/>
      <c r="DK165" s="64"/>
      <c r="DL165" s="69"/>
      <c r="DM165" s="69"/>
      <c r="DN165" s="69"/>
      <c r="DO165" s="70"/>
    </row>
    <row r="166" spans="1:119">
      <c r="A166" s="71">
        <v>102</v>
      </c>
      <c r="B166" s="71">
        <f t="shared" si="72"/>
        <v>1148.1536214968839</v>
      </c>
      <c r="C166" s="71" t="str">
        <f t="shared" si="98"/>
        <v>7214.06196497425j</v>
      </c>
      <c r="D166" s="71">
        <f t="shared" si="73"/>
        <v>0.99997890789218313</v>
      </c>
      <c r="E166" s="71" t="str">
        <f t="shared" si="74"/>
        <v>-0.00721406196497425j</v>
      </c>
      <c r="F166" s="71" t="str">
        <f t="shared" si="99"/>
        <v>0.999978907892183-0.00721406196497425j</v>
      </c>
      <c r="G166" s="71">
        <f t="shared" si="100"/>
        <v>4.2816531336022074E-5</v>
      </c>
      <c r="H166" s="71">
        <f t="shared" si="101"/>
        <v>-0.41333685144537302</v>
      </c>
      <c r="I166" s="71"/>
      <c r="J166" s="71">
        <f t="shared" si="75"/>
        <v>42.477876106194692</v>
      </c>
      <c r="K166" s="71" t="str">
        <f t="shared" si="76"/>
        <v>1+0.238388677632574j</v>
      </c>
      <c r="L166" s="71">
        <f t="shared" si="77"/>
        <v>0.99284705464310496</v>
      </c>
      <c r="M166" s="71" t="str">
        <f t="shared" si="78"/>
        <v>0.0366589262082081j</v>
      </c>
      <c r="N166" s="71" t="str">
        <f t="shared" si="102"/>
        <v>0.992847054643105+0.0366589262082081j</v>
      </c>
      <c r="O166" s="71" t="str">
        <f t="shared" si="103"/>
        <v>1.01468659319127+0.202640835511809j</v>
      </c>
      <c r="P166" s="71" t="str">
        <f t="shared" si="104"/>
        <v>43.1017313921955+8.6077523049264j</v>
      </c>
      <c r="Q166" s="71"/>
      <c r="R166" s="71">
        <f t="shared" si="79"/>
        <v>46.725663716814154</v>
      </c>
      <c r="S166" s="71" t="str">
        <f t="shared" si="80"/>
        <v>1+0.000324632788423841j</v>
      </c>
      <c r="T166" s="71" t="str">
        <f t="shared" si="105"/>
        <v>0.992847054643105+0.0366589262082081j</v>
      </c>
      <c r="U166" s="71" t="str">
        <f t="shared" si="106"/>
        <v>1.00584527197339-0.0368118882387797j</v>
      </c>
      <c r="V166" s="71" t="str">
        <f t="shared" si="107"/>
        <v>46.9987879293761-1.72005991062617j</v>
      </c>
      <c r="W166" s="71"/>
      <c r="X166" s="71" t="str">
        <f t="shared" si="81"/>
        <v>2.08638039059016+0.401037071834018j</v>
      </c>
      <c r="Y166" s="71">
        <f t="shared" si="108"/>
        <v>6.5454364643336085</v>
      </c>
      <c r="Z166" s="71">
        <f t="shared" si="109"/>
        <v>-169.11950274150644</v>
      </c>
      <c r="AA166" s="71"/>
      <c r="AB166" s="71" t="str">
        <f t="shared" si="82"/>
        <v>7.57265352307397-0.277143694890058j</v>
      </c>
      <c r="AC166" s="71">
        <f t="shared" si="110"/>
        <v>17.59077482946245</v>
      </c>
      <c r="AD166" s="71">
        <f t="shared" si="111"/>
        <v>177.90402662628304</v>
      </c>
      <c r="AE166" s="71"/>
      <c r="AF166" s="71" t="str">
        <f t="shared" si="112"/>
        <v>2.40135912711972-0.401822708384595j</v>
      </c>
      <c r="AG166" s="71">
        <f t="shared" si="113"/>
        <v>7.7290725329370975</v>
      </c>
      <c r="AH166" s="71">
        <f t="shared" si="114"/>
        <v>170.50062650927509</v>
      </c>
      <c r="AI166" s="71"/>
      <c r="AJ166" s="71" t="str">
        <f t="shared" si="83"/>
        <v>99885.1697092598-3386.71567722348j</v>
      </c>
      <c r="AK166" s="71" t="str">
        <f t="shared" si="84"/>
        <v>31999.9971179843-9.60335842286648j</v>
      </c>
      <c r="AL166" s="71" t="str">
        <f t="shared" si="115"/>
        <v>10000-3080403.56876829j</v>
      </c>
      <c r="AM166" s="71" t="str">
        <f t="shared" si="116"/>
        <v>963.134292447021-955989.470755474j</v>
      </c>
      <c r="AN166" s="71" t="str">
        <f t="shared" si="117"/>
        <v>10963.134292447-955989.470755474j</v>
      </c>
      <c r="AO166" s="71" t="str">
        <f t="shared" si="118"/>
        <v>31951.3153352434-1078.54602705935j</v>
      </c>
      <c r="AP166" s="71" t="str">
        <f t="shared" si="119"/>
        <v>0.242476372795867+0.00617145795678733j</v>
      </c>
      <c r="AQ166" s="71" t="str">
        <f t="shared" si="85"/>
        <v>1+0.115424991439588j</v>
      </c>
      <c r="AR166" s="71" t="str">
        <f t="shared" si="86"/>
        <v>1+0.000230389204470236j</v>
      </c>
      <c r="AS166" s="71" t="str">
        <f t="shared" si="87"/>
        <v>3.6142450444521E-07j</v>
      </c>
      <c r="AT166" s="71" t="str">
        <f t="shared" si="120"/>
        <v>-8.32683040551812E-11+3.6142450444521E-07j</v>
      </c>
      <c r="AU166" s="149" t="str">
        <f t="shared" si="121"/>
        <v>318723.812867938-2766902.98331158j</v>
      </c>
      <c r="AV166" s="71" t="str">
        <f t="shared" si="88"/>
        <v>9638.44550304064-32.3702378021176j</v>
      </c>
      <c r="AW166" s="71"/>
      <c r="AX166" s="71" t="str">
        <f t="shared" si="89"/>
        <v>0.60240284394004-0.00202313986263235j</v>
      </c>
      <c r="AY166" s="71"/>
      <c r="AZ166" s="71" t="str">
        <f t="shared" si="122"/>
        <v>3.83525190473324-27.6013375337032j</v>
      </c>
      <c r="BA166" s="71" t="str">
        <f t="shared" si="123"/>
        <v>2.25452528841135-16.6348834778635j</v>
      </c>
      <c r="BB166" s="71">
        <f t="shared" si="124"/>
        <v>24.499444295158142</v>
      </c>
      <c r="BC166" s="71">
        <f t="shared" si="125"/>
        <v>97.718267318979244</v>
      </c>
      <c r="BD166" s="71" t="str">
        <f t="shared" si="90"/>
        <v>12.4624857970269-126.595036443221j</v>
      </c>
      <c r="BE166" s="71">
        <f t="shared" si="126"/>
        <v>42.090219124620567</v>
      </c>
      <c r="BF166" s="71">
        <f t="shared" si="127"/>
        <v>95.622293945262285</v>
      </c>
      <c r="BG166" s="71"/>
      <c r="BH166" s="71" t="str">
        <f t="shared" si="91"/>
        <v>-1.27034905408844-40.8522487256514j</v>
      </c>
      <c r="BI166" s="71">
        <f t="shared" si="128"/>
        <v>32.228516828095209</v>
      </c>
      <c r="BJ166" s="71">
        <f t="shared" si="129"/>
        <v>88.218893828254352</v>
      </c>
      <c r="BK166" s="71"/>
      <c r="BL166" s="71">
        <f t="shared" si="130"/>
        <v>-31.228516828095209</v>
      </c>
      <c r="BM166" s="71">
        <f t="shared" si="131"/>
        <v>-88.218893828254352</v>
      </c>
      <c r="BN166" s="71"/>
      <c r="BO166" s="158"/>
      <c r="BP166" s="158" t="str">
        <f t="shared" si="92"/>
        <v>0.00001+3.3906091235379E-07j</v>
      </c>
      <c r="BQ166" s="158" t="str">
        <f t="shared" si="93"/>
        <v>4.10867561075577E-08+3.55960659776718E-07j</v>
      </c>
      <c r="BR166" s="158" t="str">
        <f t="shared" si="94"/>
        <v>-0.00130627605006702-0.00891980321101023j</v>
      </c>
      <c r="BS166" s="158" t="str">
        <f t="shared" si="95"/>
        <v>0.0000412910867561076+6.95021572130508E-07j</v>
      </c>
      <c r="BT166" s="158" t="str">
        <f t="shared" si="132"/>
        <v>-4.77381020599318E-08-3.69216258267185E-07j</v>
      </c>
      <c r="BU166" s="158" t="str">
        <f t="shared" si="133"/>
        <v>-4.10867561075577E-08-3.55960659776718E-07j</v>
      </c>
      <c r="BV166" s="158" t="str">
        <f t="shared" si="134"/>
        <v>-8.88248581674895E-08-7.25176918043903E-07j</v>
      </c>
      <c r="BW166" s="158" t="str">
        <f t="shared" si="135"/>
        <v>0.99999868174487-0.00114815216406966j</v>
      </c>
      <c r="BX166" s="158" t="str">
        <f t="shared" si="136"/>
        <v>-0.00001-3.3906091235379E-07j</v>
      </c>
      <c r="BY166" s="158" t="str">
        <f t="shared" si="137"/>
        <v>2.10920750115262-13.5319062282112j</v>
      </c>
      <c r="BZ166" s="71">
        <f t="shared" si="138"/>
        <v>22.731431009503098</v>
      </c>
      <c r="CA166" s="71">
        <f t="shared" si="139"/>
        <v>98.859360083797199</v>
      </c>
      <c r="CB166" s="158" t="str">
        <f t="shared" si="96"/>
        <v>12.2220151235052-103.056990933129j</v>
      </c>
      <c r="CC166" s="71" t="str">
        <f t="shared" si="97"/>
        <v>-0.372462526343962-33.3424939991012j</v>
      </c>
      <c r="CD166" s="71">
        <f t="shared" si="140"/>
        <v>30.460503542440147</v>
      </c>
      <c r="CE166" s="71">
        <f t="shared" si="141"/>
        <v>89.359986593072307</v>
      </c>
      <c r="CF166" s="71"/>
      <c r="CG166" s="71">
        <f t="shared" si="142"/>
        <v>-29.460503542440147</v>
      </c>
      <c r="CH166" s="71">
        <f t="shared" si="143"/>
        <v>-89.359986593072307</v>
      </c>
      <c r="CI166" s="71"/>
      <c r="CJ166" s="158"/>
      <c r="CK166" s="158"/>
      <c r="CL166" s="158"/>
      <c r="CM166" s="71"/>
      <c r="CN166" s="158">
        <v>11481.536214968801</v>
      </c>
      <c r="CO166" s="158">
        <v>9.5093058349800099</v>
      </c>
      <c r="CP166" s="158">
        <v>80.120802911820704</v>
      </c>
      <c r="CQ166" s="64"/>
      <c r="CR166" s="69"/>
      <c r="CS166" s="69"/>
      <c r="CT166" s="69"/>
      <c r="CU166" s="64"/>
      <c r="CV166" s="69"/>
      <c r="CW166" s="69"/>
      <c r="CX166" s="69"/>
      <c r="CY166" s="64"/>
      <c r="CZ166" s="69"/>
      <c r="DA166" s="69"/>
      <c r="DB166" s="69"/>
      <c r="DC166" s="64"/>
      <c r="DD166" s="69"/>
      <c r="DE166" s="69"/>
      <c r="DF166" s="69"/>
      <c r="DG166" s="64"/>
      <c r="DH166" s="69"/>
      <c r="DI166" s="69"/>
      <c r="DJ166" s="69"/>
      <c r="DK166" s="64"/>
      <c r="DL166" s="69"/>
      <c r="DM166" s="69"/>
      <c r="DN166" s="69"/>
      <c r="DO166" s="70"/>
    </row>
    <row r="167" spans="1:119">
      <c r="A167" s="71">
        <v>103</v>
      </c>
      <c r="B167" s="71">
        <f t="shared" si="72"/>
        <v>1230.2687708123824</v>
      </c>
      <c r="C167" s="71" t="str">
        <f t="shared" si="98"/>
        <v>7730.00666465025j</v>
      </c>
      <c r="D167" s="71">
        <f t="shared" si="73"/>
        <v>0.99997578302002499</v>
      </c>
      <c r="E167" s="71" t="str">
        <f t="shared" si="74"/>
        <v>-0.00773000666465025j</v>
      </c>
      <c r="F167" s="71" t="str">
        <f t="shared" si="99"/>
        <v>0.999975783020025-0.00773000666465025j</v>
      </c>
      <c r="G167" s="71">
        <f t="shared" si="100"/>
        <v>4.9160248260430385E-5</v>
      </c>
      <c r="H167" s="71">
        <f t="shared" si="101"/>
        <v>-0.44289866157905289</v>
      </c>
      <c r="I167" s="71"/>
      <c r="J167" s="71">
        <f t="shared" si="75"/>
        <v>42.477876106194692</v>
      </c>
      <c r="K167" s="71" t="str">
        <f t="shared" si="76"/>
        <v>1+0.255438070233367j</v>
      </c>
      <c r="L167" s="71">
        <f t="shared" si="77"/>
        <v>0.99178731988411162</v>
      </c>
      <c r="M167" s="71" t="str">
        <f t="shared" si="78"/>
        <v>0.0392807471413758j</v>
      </c>
      <c r="N167" s="71" t="str">
        <f t="shared" si="102"/>
        <v>0.991787319884112+0.0392807471413758j</v>
      </c>
      <c r="O167" s="71" t="str">
        <f t="shared" si="103"/>
        <v>1.01688622142551+0.217278458171035j</v>
      </c>
      <c r="P167" s="71" t="str">
        <f t="shared" si="104"/>
        <v>43.1951669278093+9.22952742673423j</v>
      </c>
      <c r="Q167" s="71"/>
      <c r="R167" s="71">
        <f t="shared" si="79"/>
        <v>46.725663716814154</v>
      </c>
      <c r="S167" s="71" t="str">
        <f t="shared" si="80"/>
        <v>1+0.000347850299909261j</v>
      </c>
      <c r="T167" s="71" t="str">
        <f t="shared" si="105"/>
        <v>0.991787319884112+0.0392807471413758j</v>
      </c>
      <c r="U167" s="71" t="str">
        <f t="shared" si="106"/>
        <v>1.00671540704389-0.0395212585013578j</v>
      </c>
      <c r="V167" s="71" t="str">
        <f t="shared" si="107"/>
        <v>47.0394455680685-1.84665703439973j</v>
      </c>
      <c r="W167" s="71"/>
      <c r="X167" s="71" t="str">
        <f t="shared" si="81"/>
        <v>2.09133719244327+0.429980151936277j</v>
      </c>
      <c r="Y167" s="71">
        <f t="shared" si="108"/>
        <v>6.5882902664614695</v>
      </c>
      <c r="Z167" s="71">
        <f t="shared" si="109"/>
        <v>-168.38185444816767</v>
      </c>
      <c r="AA167" s="71"/>
      <c r="AB167" s="71" t="str">
        <f t="shared" si="82"/>
        <v>7.57920446245876-0.29754158593345j</v>
      </c>
      <c r="AC167" s="71">
        <f t="shared" si="110"/>
        <v>17.599160487962024</v>
      </c>
      <c r="AD167" s="71">
        <f t="shared" si="111"/>
        <v>177.75185806973198</v>
      </c>
      <c r="AE167" s="71"/>
      <c r="AF167" s="71" t="str">
        <f t="shared" si="112"/>
        <v>2.392089628335-0.428970560381359j</v>
      </c>
      <c r="AG167" s="71">
        <f t="shared" si="113"/>
        <v>7.7130142337215819</v>
      </c>
      <c r="AH167" s="71">
        <f t="shared" si="114"/>
        <v>169.83328070918014</v>
      </c>
      <c r="AI167" s="71"/>
      <c r="AJ167" s="71" t="str">
        <f t="shared" si="83"/>
        <v>99868.1796118035-3628.31396173293j</v>
      </c>
      <c r="AK167" s="71" t="str">
        <f t="shared" si="84"/>
        <v>31999.9966910033-10.290183807914j</v>
      </c>
      <c r="AL167" s="71" t="str">
        <f t="shared" si="115"/>
        <v>10000-2874799.8787434j</v>
      </c>
      <c r="AM167" s="71" t="str">
        <f t="shared" si="116"/>
        <v>963.133577217588-892181.583239702j</v>
      </c>
      <c r="AN167" s="71" t="str">
        <f t="shared" si="117"/>
        <v>10963.1335772176-892181.583239702j</v>
      </c>
      <c r="AO167" s="71" t="str">
        <f t="shared" si="118"/>
        <v>31944.1194172898-1155.33426028743j</v>
      </c>
      <c r="AP167" s="71" t="str">
        <f t="shared" si="119"/>
        <v>0.242484095466548+0.00661276644322431j</v>
      </c>
      <c r="AQ167" s="71" t="str">
        <f t="shared" si="85"/>
        <v>1+0.123680106634404j</v>
      </c>
      <c r="AR167" s="71" t="str">
        <f t="shared" si="86"/>
        <v>1+0.000246866480308192j</v>
      </c>
      <c r="AS167" s="71" t="str">
        <f t="shared" si="87"/>
        <v>3.87273333898978E-07j</v>
      </c>
      <c r="AT167" s="71" t="str">
        <f t="shared" si="120"/>
        <v>-9.56048048568599E-11+3.87273333898978E-07j</v>
      </c>
      <c r="AU167" s="149" t="str">
        <f t="shared" si="121"/>
        <v>318723.810361534-2582234.26193489j</v>
      </c>
      <c r="AV167" s="71" t="str">
        <f t="shared" si="88"/>
        <v>9638.42939690206-34.685276759841j</v>
      </c>
      <c r="AW167" s="71"/>
      <c r="AX167" s="71" t="str">
        <f t="shared" si="89"/>
        <v>0.602401837306379-0.00216782979749006j</v>
      </c>
      <c r="AY167" s="71"/>
      <c r="AZ167" s="71" t="str">
        <f t="shared" si="122"/>
        <v>3.8353610409192-25.7498102213267j</v>
      </c>
      <c r="BA167" s="71" t="str">
        <f t="shared" si="123"/>
        <v>2.25460733190553-15.5200473975664j</v>
      </c>
      <c r="BB167" s="71">
        <f t="shared" si="124"/>
        <v>23.908558772257496</v>
      </c>
      <c r="BC167" s="71">
        <f t="shared" si="125"/>
        <v>98.265574274178221</v>
      </c>
      <c r="BD167" s="71" t="str">
        <f t="shared" si="90"/>
        <v>12.4702704346364-118.300451934399j</v>
      </c>
      <c r="BE167" s="71">
        <f t="shared" si="126"/>
        <v>41.507719260219524</v>
      </c>
      <c r="BF167" s="71">
        <f t="shared" si="127"/>
        <v>96.017432343910187</v>
      </c>
      <c r="BG167" s="71"/>
      <c r="BH167" s="71" t="str">
        <f t="shared" si="91"/>
        <v>-1.26442061466004-38.0925045815937j</v>
      </c>
      <c r="BI167" s="71">
        <f t="shared" si="128"/>
        <v>31.621573005979094</v>
      </c>
      <c r="BJ167" s="71">
        <f t="shared" si="129"/>
        <v>88.098854983358365</v>
      </c>
      <c r="BK167" s="71"/>
      <c r="BL167" s="71">
        <f t="shared" si="130"/>
        <v>-30.621573005979094</v>
      </c>
      <c r="BM167" s="71">
        <f t="shared" si="131"/>
        <v>-88.098854983358365</v>
      </c>
      <c r="BN167" s="71"/>
      <c r="BO167" s="158"/>
      <c r="BP167" s="158" t="str">
        <f t="shared" si="92"/>
        <v>0.00001+3.63310313238562E-07j</v>
      </c>
      <c r="BQ167" s="158" t="str">
        <f t="shared" si="93"/>
        <v>4.70821969481956E-08+3.80677202093378E-07j</v>
      </c>
      <c r="BR167" s="158" t="str">
        <f t="shared" si="94"/>
        <v>-0.00144508899976939-0.00954191422037932j</v>
      </c>
      <c r="BS167" s="158" t="str">
        <f t="shared" si="95"/>
        <v>0.0000412970821969482+7.4398751533194E-07j</v>
      </c>
      <c r="BT167" s="158" t="str">
        <f t="shared" si="132"/>
        <v>-5.25788941530517E-08-3.95128344049606E-07j</v>
      </c>
      <c r="BU167" s="158" t="str">
        <f t="shared" si="133"/>
        <v>-4.70821969481956E-08-3.80677202093378E-07j</v>
      </c>
      <c r="BV167" s="158" t="str">
        <f t="shared" si="134"/>
        <v>-9.96610911012473E-08-7.75805546142984E-07j</v>
      </c>
      <c r="BW167" s="158" t="str">
        <f t="shared" si="135"/>
        <v>0.999998486440894-0.00123026696887459j</v>
      </c>
      <c r="BX167" s="158" t="str">
        <f t="shared" si="136"/>
        <v>-0.00001-3.63310313238562E-07j</v>
      </c>
      <c r="BY167" s="158" t="str">
        <f t="shared" si="137"/>
        <v>2.07413133913007-12.6239386782326j</v>
      </c>
      <c r="BZ167" s="71">
        <f t="shared" si="138"/>
        <v>22.13958066536858</v>
      </c>
      <c r="CA167" s="71">
        <f t="shared" si="139"/>
        <v>99.330417136701357</v>
      </c>
      <c r="CB167" s="158" t="str">
        <f t="shared" si="96"/>
        <v>11.9641187662122-96.2965526919453j</v>
      </c>
      <c r="CC167" s="71" t="str">
        <f t="shared" si="97"/>
        <v>-0.453789984883734-31.0873340637885j</v>
      </c>
      <c r="CD167" s="71">
        <f t="shared" si="140"/>
        <v>29.852594899090189</v>
      </c>
      <c r="CE167" s="71">
        <f t="shared" si="141"/>
        <v>89.163697845881501</v>
      </c>
      <c r="CF167" s="71"/>
      <c r="CG167" s="71">
        <f t="shared" si="142"/>
        <v>-28.852594899090189</v>
      </c>
      <c r="CH167" s="71">
        <f t="shared" si="143"/>
        <v>-89.163697845881501</v>
      </c>
      <c r="CI167" s="71"/>
      <c r="CJ167" s="158"/>
      <c r="CK167" s="158"/>
      <c r="CL167" s="158"/>
      <c r="CM167" s="71"/>
      <c r="CN167" s="158">
        <v>12022.6443461741</v>
      </c>
      <c r="CO167" s="158">
        <v>9.0261157423323493</v>
      </c>
      <c r="CP167" s="158">
        <v>81.070744547097405</v>
      </c>
      <c r="CQ167" s="64"/>
      <c r="CR167" s="69"/>
      <c r="CS167" s="69"/>
      <c r="CT167" s="69"/>
      <c r="CU167" s="64"/>
      <c r="CV167" s="69"/>
      <c r="CW167" s="69"/>
      <c r="CX167" s="69"/>
      <c r="CY167" s="64"/>
      <c r="CZ167" s="69"/>
      <c r="DA167" s="69"/>
      <c r="DB167" s="69"/>
      <c r="DC167" s="64"/>
      <c r="DD167" s="69"/>
      <c r="DE167" s="69"/>
      <c r="DF167" s="69"/>
      <c r="DG167" s="64"/>
      <c r="DH167" s="69"/>
      <c r="DI167" s="69"/>
      <c r="DJ167" s="69"/>
      <c r="DK167" s="64"/>
      <c r="DL167" s="69"/>
      <c r="DM167" s="69"/>
      <c r="DN167" s="69"/>
      <c r="DO167" s="70"/>
    </row>
    <row r="168" spans="1:119">
      <c r="A168" s="71">
        <v>104</v>
      </c>
      <c r="B168" s="71">
        <f t="shared" si="72"/>
        <v>1318.2567385564089</v>
      </c>
      <c r="C168" s="71" t="str">
        <f t="shared" si="98"/>
        <v>8282.85137078811j</v>
      </c>
      <c r="D168" s="71">
        <f t="shared" si="73"/>
        <v>0.99997219518673996</v>
      </c>
      <c r="E168" s="71" t="str">
        <f t="shared" si="74"/>
        <v>-0.00828285137078811j</v>
      </c>
      <c r="F168" s="71" t="str">
        <f t="shared" si="99"/>
        <v>0.99997219518674-0.00828285137078811j</v>
      </c>
      <c r="G168" s="71">
        <f t="shared" si="100"/>
        <v>5.6443902987373055E-5</v>
      </c>
      <c r="H168" s="71">
        <f t="shared" si="101"/>
        <v>-0.47457476840675666</v>
      </c>
      <c r="I168" s="71"/>
      <c r="J168" s="71">
        <f t="shared" si="75"/>
        <v>42.477876106194692</v>
      </c>
      <c r="K168" s="71" t="str">
        <f t="shared" si="76"/>
        <v>1+0.273706823547693j</v>
      </c>
      <c r="L168" s="71">
        <f t="shared" si="77"/>
        <v>0.99057058158274736</v>
      </c>
      <c r="M168" s="71" t="str">
        <f t="shared" si="78"/>
        <v>0.0420900788861411j</v>
      </c>
      <c r="N168" s="71" t="str">
        <f t="shared" si="102"/>
        <v>0.990570581582747+0.0420900788861411j</v>
      </c>
      <c r="O168" s="71" t="str">
        <f t="shared" si="103"/>
        <v>1.01941936873049+0.232996402468355j</v>
      </c>
      <c r="P168" s="71" t="str">
        <f t="shared" si="104"/>
        <v>43.302769645189+9.89719231723986j</v>
      </c>
      <c r="Q168" s="71"/>
      <c r="R168" s="71">
        <f t="shared" si="79"/>
        <v>46.725663716814154</v>
      </c>
      <c r="S168" s="71" t="str">
        <f t="shared" si="80"/>
        <v>1+0.000372728311685465j</v>
      </c>
      <c r="T168" s="71" t="str">
        <f t="shared" si="105"/>
        <v>0.990570581582747+0.0420900788861411j</v>
      </c>
      <c r="U168" s="71" t="str">
        <f t="shared" si="106"/>
        <v>1.00771577331003-0.0424423144230338j</v>
      </c>
      <c r="V168" s="71" t="str">
        <f t="shared" si="107"/>
        <v>47.0861883458138-1.98314531109397j</v>
      </c>
      <c r="W168" s="71"/>
      <c r="X168" s="71" t="str">
        <f t="shared" si="81"/>
        <v>2.09704473965482+0.461053406892868j</v>
      </c>
      <c r="Y168" s="71">
        <f t="shared" si="108"/>
        <v>6.6371664676519169</v>
      </c>
      <c r="Z168" s="71">
        <f t="shared" si="109"/>
        <v>-167.6003070598432</v>
      </c>
      <c r="AA168" s="71"/>
      <c r="AB168" s="71" t="str">
        <f t="shared" si="82"/>
        <v>7.58673586648354-0.319533183481031j</v>
      </c>
      <c r="AC168" s="71">
        <f t="shared" si="110"/>
        <v>17.608796284417046</v>
      </c>
      <c r="AD168" s="71">
        <f t="shared" si="111"/>
        <v>177.58827915303229</v>
      </c>
      <c r="AE168" s="71"/>
      <c r="AF168" s="71" t="str">
        <f t="shared" si="112"/>
        <v>2.3815308043835-0.45770926596958j</v>
      </c>
      <c r="AG168" s="71">
        <f t="shared" si="113"/>
        <v>7.69464969704193</v>
      </c>
      <c r="AH168" s="71">
        <f t="shared" si="114"/>
        <v>169.12090950051783</v>
      </c>
      <c r="AI168" s="71"/>
      <c r="AJ168" s="71" t="str">
        <f t="shared" si="83"/>
        <v>99848.6794962969-3887.04932763524j</v>
      </c>
      <c r="AK168" s="71" t="str">
        <f t="shared" si="84"/>
        <v>31999.9962007635-11.0261304357031j</v>
      </c>
      <c r="AL168" s="71" t="str">
        <f t="shared" si="115"/>
        <v>10000-2682919.35076794j</v>
      </c>
      <c r="AM168" s="71" t="str">
        <f t="shared" si="116"/>
        <v>963.132756025637-832632.619113127j</v>
      </c>
      <c r="AN168" s="71" t="str">
        <f t="shared" si="117"/>
        <v>10963.1327560256-832632.619113127j</v>
      </c>
      <c r="AO168" s="71" t="str">
        <f t="shared" si="118"/>
        <v>31935.862759396-1237.53433450982j</v>
      </c>
      <c r="AP168" s="71" t="str">
        <f t="shared" si="119"/>
        <v>0.242492962077529+0.00708562091241749j</v>
      </c>
      <c r="AQ168" s="71" t="str">
        <f t="shared" si="85"/>
        <v>1+0.13252562193261j</v>
      </c>
      <c r="AR168" s="71" t="str">
        <f t="shared" si="86"/>
        <v>1+0.000264522199466287j</v>
      </c>
      <c r="AS168" s="71" t="str">
        <f t="shared" si="87"/>
        <v>4.14970853676484E-07j</v>
      </c>
      <c r="AT168" s="71" t="str">
        <f t="shared" si="120"/>
        <v>-1.09769002928906E-10+4.14970853676484E-07j</v>
      </c>
      <c r="AU168" s="149" t="str">
        <f t="shared" si="121"/>
        <v>318723.807483799-2409892.10961355j</v>
      </c>
      <c r="AV168" s="71" t="str">
        <f t="shared" si="88"/>
        <v>9638.41090464711-37.1658723492371j</v>
      </c>
      <c r="AW168" s="71"/>
      <c r="AX168" s="71" t="str">
        <f t="shared" si="89"/>
        <v>0.602400681540444-0.00232286702182732j</v>
      </c>
      <c r="AY168" s="71"/>
      <c r="AZ168" s="71" t="str">
        <f t="shared" si="122"/>
        <v>3.83548634178262-24.0212027170394j</v>
      </c>
      <c r="BA168" s="71" t="str">
        <f t="shared" si="123"/>
        <v>2.25470152671288-14.4792982129017j</v>
      </c>
      <c r="BB168" s="71">
        <f t="shared" si="124"/>
        <v>23.319003200181907</v>
      </c>
      <c r="BC168" s="71">
        <f t="shared" si="125"/>
        <v>98.850956557372541</v>
      </c>
      <c r="BD168" s="71" t="str">
        <f t="shared" si="90"/>
        <v>12.4792086883881-110.571063029962j</v>
      </c>
      <c r="BE168" s="71">
        <f t="shared" si="126"/>
        <v>40.927799484598914</v>
      </c>
      <c r="BF168" s="71">
        <f t="shared" si="127"/>
        <v>96.43923571040483</v>
      </c>
      <c r="BG168" s="71"/>
      <c r="BH168" s="71" t="str">
        <f t="shared" si="91"/>
        <v>-1.25766781622464-35.5148925006525j</v>
      </c>
      <c r="BI168" s="71">
        <f t="shared" si="128"/>
        <v>31.013652897223807</v>
      </c>
      <c r="BJ168" s="71">
        <f t="shared" si="129"/>
        <v>87.971866057890409</v>
      </c>
      <c r="BK168" s="71"/>
      <c r="BL168" s="71">
        <f t="shared" si="130"/>
        <v>-30.013652897223807</v>
      </c>
      <c r="BM168" s="71">
        <f t="shared" si="131"/>
        <v>-87.971866057890409</v>
      </c>
      <c r="BN168" s="71"/>
      <c r="BO168" s="158"/>
      <c r="BP168" s="158" t="str">
        <f t="shared" si="92"/>
        <v>0.00001+3.89294014427041E-07j</v>
      </c>
      <c r="BQ168" s="158" t="str">
        <f t="shared" si="93"/>
        <v>5.39372002339796E-08+4.06994507533094E-07j</v>
      </c>
      <c r="BR168" s="158" t="str">
        <f t="shared" si="94"/>
        <v>-0.00160390172027078-0.0102049428192021j</v>
      </c>
      <c r="BS168" s="158" t="str">
        <f t="shared" si="95"/>
        <v>0.000041303937200234+7.96288521960135E-07j</v>
      </c>
      <c r="BT168" s="158" t="str">
        <f t="shared" si="132"/>
        <v>-5.81213770952214E-08-4.22781485866506E-07j</v>
      </c>
      <c r="BU168" s="158" t="str">
        <f t="shared" si="133"/>
        <v>-5.39372002339796E-08-4.06994507533094E-07j</v>
      </c>
      <c r="BV168" s="158" t="str">
        <f t="shared" si="134"/>
        <v>-1.12058577329201E-07-0.0000008297759933996j</v>
      </c>
      <c r="BW168" s="158" t="str">
        <f t="shared" si="135"/>
        <v>0.999998262202021-0.00131825451214085j</v>
      </c>
      <c r="BX168" s="158" t="str">
        <f t="shared" si="136"/>
        <v>-0.00001-3.89294014427041E-07j</v>
      </c>
      <c r="BY168" s="158" t="str">
        <f t="shared" si="137"/>
        <v>2.04358726512271-11.7760629456146j</v>
      </c>
      <c r="BZ168" s="71">
        <f t="shared" si="138"/>
        <v>21.548860436111742</v>
      </c>
      <c r="CA168" s="71">
        <f t="shared" si="139"/>
        <v>99.844914313760938</v>
      </c>
      <c r="CB168" s="158" t="str">
        <f t="shared" si="96"/>
        <v>11.7413139187102-89.9948730600081j</v>
      </c>
      <c r="CC168" s="71" t="str">
        <f t="shared" si="97"/>
        <v>-0.523147103513275-28.9804254864044j</v>
      </c>
      <c r="CD168" s="71">
        <f t="shared" si="140"/>
        <v>29.243510133153684</v>
      </c>
      <c r="CE168" s="71">
        <f t="shared" si="141"/>
        <v>88.965823814278764</v>
      </c>
      <c r="CF168" s="71"/>
      <c r="CG168" s="71">
        <f t="shared" si="142"/>
        <v>-28.243510133153684</v>
      </c>
      <c r="CH168" s="71">
        <f t="shared" si="143"/>
        <v>-88.965823814278764</v>
      </c>
      <c r="CI168" s="71"/>
      <c r="CJ168" s="158"/>
      <c r="CK168" s="158"/>
      <c r="CL168" s="158"/>
      <c r="CM168" s="71"/>
      <c r="CN168" s="158">
        <v>12589.2541179416</v>
      </c>
      <c r="CO168" s="158">
        <v>8.5519048041298191</v>
      </c>
      <c r="CP168" s="158">
        <v>82.052899763298797</v>
      </c>
      <c r="CQ168" s="64"/>
      <c r="CR168" s="69"/>
      <c r="CS168" s="69"/>
      <c r="CT168" s="69"/>
      <c r="CU168" s="64"/>
      <c r="CV168" s="69"/>
      <c r="CW168" s="69"/>
      <c r="CX168" s="69"/>
      <c r="CY168" s="64"/>
      <c r="CZ168" s="69"/>
      <c r="DA168" s="69"/>
      <c r="DB168" s="69"/>
      <c r="DC168" s="64"/>
      <c r="DD168" s="69"/>
      <c r="DE168" s="69"/>
      <c r="DF168" s="69"/>
      <c r="DG168" s="64"/>
      <c r="DH168" s="69"/>
      <c r="DI168" s="69"/>
      <c r="DJ168" s="69"/>
      <c r="DK168" s="64"/>
      <c r="DL168" s="69"/>
      <c r="DM168" s="69"/>
      <c r="DN168" s="69"/>
      <c r="DO168" s="70"/>
    </row>
    <row r="169" spans="1:119">
      <c r="A169" s="71">
        <v>105</v>
      </c>
      <c r="B169" s="71">
        <f t="shared" si="72"/>
        <v>1412.5375446227545</v>
      </c>
      <c r="C169" s="71" t="str">
        <f t="shared" si="98"/>
        <v>8875.23514621322j</v>
      </c>
      <c r="D169" s="71">
        <f t="shared" si="73"/>
        <v>0.99996807580296054</v>
      </c>
      <c r="E169" s="71" t="str">
        <f t="shared" si="74"/>
        <v>-0.00887523514621322j</v>
      </c>
      <c r="F169" s="71" t="str">
        <f t="shared" si="99"/>
        <v>0.999968075802961-0.00887523514621322j</v>
      </c>
      <c r="G169" s="71">
        <f t="shared" si="100"/>
        <v>6.4806780362218572E-5</v>
      </c>
      <c r="H169" s="71">
        <f t="shared" si="101"/>
        <v>-0.50851639798462278</v>
      </c>
      <c r="I169" s="71"/>
      <c r="J169" s="71">
        <f t="shared" si="75"/>
        <v>42.477876106194692</v>
      </c>
      <c r="K169" s="71" t="str">
        <f t="shared" si="76"/>
        <v>1+0.293282145406616j</v>
      </c>
      <c r="L169" s="71">
        <f t="shared" si="77"/>
        <v>0.98917357909562198</v>
      </c>
      <c r="M169" s="71" t="str">
        <f t="shared" si="78"/>
        <v>0.0451003320854739j</v>
      </c>
      <c r="N169" s="71" t="str">
        <f t="shared" si="102"/>
        <v>0.989173579095622+0.0451003320854739j</v>
      </c>
      <c r="O169" s="71" t="str">
        <f t="shared" si="103"/>
        <v>1.0223379166148+0.249879668328488j</v>
      </c>
      <c r="P169" s="71" t="str">
        <f t="shared" si="104"/>
        <v>43.4267433606287+10.6143575927145j</v>
      </c>
      <c r="Q169" s="71"/>
      <c r="R169" s="71">
        <f t="shared" si="79"/>
        <v>46.725663716814154</v>
      </c>
      <c r="S169" s="71" t="str">
        <f t="shared" si="80"/>
        <v>1+0.000399385581579595j</v>
      </c>
      <c r="T169" s="71" t="str">
        <f t="shared" si="105"/>
        <v>0.989173579095622+0.0451003320854739j</v>
      </c>
      <c r="U169" s="71" t="str">
        <f t="shared" si="106"/>
        <v>1.00886608473648-0.0455944344076011j</v>
      </c>
      <c r="V169" s="71" t="str">
        <f t="shared" si="107"/>
        <v>47.1399374106957-2.13043020948791j</v>
      </c>
      <c r="W169" s="71"/>
      <c r="X169" s="71" t="str">
        <f t="shared" si="81"/>
        <v>2.1036195509754+0.494423058356706j</v>
      </c>
      <c r="Y169" s="71">
        <f t="shared" si="108"/>
        <v>6.692861325332089</v>
      </c>
      <c r="Z169" s="71">
        <f t="shared" si="109"/>
        <v>-166.77357843317208</v>
      </c>
      <c r="AA169" s="71"/>
      <c r="AB169" s="71" t="str">
        <f t="shared" si="82"/>
        <v>7.59539615462015-0.343264380685402j</v>
      </c>
      <c r="AC169" s="71">
        <f t="shared" si="110"/>
        <v>17.619869914665877</v>
      </c>
      <c r="AD169" s="71">
        <f t="shared" si="111"/>
        <v>177.4123500518028</v>
      </c>
      <c r="AE169" s="71"/>
      <c r="AF169" s="71" t="str">
        <f t="shared" si="112"/>
        <v>2.36951696277105-0.488077929451981j</v>
      </c>
      <c r="AG169" s="71">
        <f t="shared" si="113"/>
        <v>7.6736596197224403</v>
      </c>
      <c r="AH169" s="71">
        <f t="shared" si="114"/>
        <v>168.36088691287708</v>
      </c>
      <c r="AI169" s="71"/>
      <c r="AJ169" s="71" t="str">
        <f t="shared" si="83"/>
        <v>99826.2997569693-4164.11485536151j</v>
      </c>
      <c r="AK169" s="71" t="str">
        <f t="shared" si="84"/>
        <v>31999.995637893-11.8147114161065j</v>
      </c>
      <c r="AL169" s="71" t="str">
        <f t="shared" si="115"/>
        <v>10000-2503846.02279566j</v>
      </c>
      <c r="AM169" s="71" t="str">
        <f t="shared" si="116"/>
        <v>963.131813172842-777058.315081132j</v>
      </c>
      <c r="AN169" s="71" t="str">
        <f t="shared" si="117"/>
        <v>10963.1318131728-777058.315081132j</v>
      </c>
      <c r="AO169" s="71" t="str">
        <f t="shared" si="118"/>
        <v>31926.3899079904-1325.51499372571j</v>
      </c>
      <c r="AP169" s="71" t="str">
        <f t="shared" si="119"/>
        <v>0.24250314204364+0.00759227380609083j</v>
      </c>
      <c r="AQ169" s="71" t="str">
        <f t="shared" si="85"/>
        <v>1+0.142003762339412j</v>
      </c>
      <c r="AR169" s="71" t="str">
        <f t="shared" si="86"/>
        <v>1+0.000283440643392039j</v>
      </c>
      <c r="AS169" s="71" t="str">
        <f t="shared" si="87"/>
        <v>4.44649280825282E-07j</v>
      </c>
      <c r="AT169" s="71" t="str">
        <f t="shared" si="120"/>
        <v>-1.26031678240925E-10+4.44649280825282E-07j</v>
      </c>
      <c r="AU169" s="149" t="str">
        <f t="shared" si="121"/>
        <v>318723.804179716-2249053.83280916j</v>
      </c>
      <c r="AV169" s="71" t="str">
        <f t="shared" si="88"/>
        <v>9638.38967278512-39.823861992477j</v>
      </c>
      <c r="AW169" s="71"/>
      <c r="AX169" s="71" t="str">
        <f t="shared" si="89"/>
        <v>0.60239935454907-0.00248899137452981j</v>
      </c>
      <c r="AY169" s="71"/>
      <c r="AZ169" s="71" t="str">
        <f t="shared" si="122"/>
        <v>3.83563020082868-22.4072634121837j</v>
      </c>
      <c r="BA169" s="71" t="str">
        <f t="shared" si="123"/>
        <v>2.25480967190837-13.5076678671962j</v>
      </c>
      <c r="BB169" s="71">
        <f t="shared" si="124"/>
        <v>22.730968245592386</v>
      </c>
      <c r="BC169" s="71">
        <f t="shared" si="125"/>
        <v>99.47689717857574</v>
      </c>
      <c r="BD169" s="71" t="str">
        <f t="shared" si="90"/>
        <v>12.489471466476-103.370084421979j</v>
      </c>
      <c r="BE169" s="71">
        <f t="shared" si="126"/>
        <v>40.350838160258242</v>
      </c>
      <c r="BF169" s="71">
        <f t="shared" si="127"/>
        <v>96.889247230378601</v>
      </c>
      <c r="BG169" s="71"/>
      <c r="BH169" s="71" t="str">
        <f t="shared" si="91"/>
        <v>-1.24998479893903-33.1071709747722j</v>
      </c>
      <c r="BI169" s="71">
        <f t="shared" si="128"/>
        <v>30.404627865314829</v>
      </c>
      <c r="BJ169" s="71">
        <f t="shared" si="129"/>
        <v>87.837784091452903</v>
      </c>
      <c r="BK169" s="71"/>
      <c r="BL169" s="71">
        <f t="shared" si="130"/>
        <v>-29.404627865314829</v>
      </c>
      <c r="BM169" s="71">
        <f t="shared" si="131"/>
        <v>-87.837784091452903</v>
      </c>
      <c r="BN169" s="71"/>
      <c r="BO169" s="158"/>
      <c r="BP169" s="158" t="str">
        <f t="shared" si="92"/>
        <v>0.00001+4.17136051872021E-07j</v>
      </c>
      <c r="BQ169" s="158" t="str">
        <f t="shared" si="93"/>
        <v>6.17702380380192E-08+4.34990151108661E-07j</v>
      </c>
      <c r="BR169" s="158" t="str">
        <f t="shared" si="94"/>
        <v>-0.0017855014225249-0.010911020073736j</v>
      </c>
      <c r="BS169" s="158" t="str">
        <f t="shared" si="95"/>
        <v>0.000041311770238038+8.52126202980682E-07j</v>
      </c>
      <c r="BT169" s="158" t="str">
        <f t="shared" si="132"/>
        <v>-6.446465842096E-08-4.52275026896395E-07j</v>
      </c>
      <c r="BU169" s="158" t="str">
        <f t="shared" si="133"/>
        <v>-6.17702380380192E-08-4.34990151108661E-07j</v>
      </c>
      <c r="BV169" s="158" t="str">
        <f t="shared" si="134"/>
        <v>-1.26234896458979E-07-8.87265178005056E-07j</v>
      </c>
      <c r="BW169" s="158" t="str">
        <f t="shared" si="135"/>
        <v>0.999998004741471-0.0014125347953028j</v>
      </c>
      <c r="BX169" s="158" t="str">
        <f t="shared" si="136"/>
        <v>-0.00001-4.17136051872021E-07j</v>
      </c>
      <c r="BY169" s="158" t="str">
        <f t="shared" si="137"/>
        <v>2.01699251762886-10.9842634046497j</v>
      </c>
      <c r="BZ169" s="71">
        <f t="shared" si="138"/>
        <v>20.959441157972776</v>
      </c>
      <c r="CA169" s="71">
        <f t="shared" si="139"/>
        <v>100.40506090713576</v>
      </c>
      <c r="CB169" s="158" t="str">
        <f t="shared" si="96"/>
        <v>11.5493508374135-84.1221937124222j</v>
      </c>
      <c r="CC169" s="71" t="str">
        <f t="shared" si="97"/>
        <v>-0.581878554792702-27.0118479925873j</v>
      </c>
      <c r="CD169" s="71">
        <f t="shared" si="140"/>
        <v>28.633100777695255</v>
      </c>
      <c r="CE169" s="71">
        <f t="shared" si="141"/>
        <v>88.765947820012897</v>
      </c>
      <c r="CF169" s="71"/>
      <c r="CG169" s="71">
        <f t="shared" si="142"/>
        <v>-27.633100777695255</v>
      </c>
      <c r="CH169" s="71">
        <f t="shared" si="143"/>
        <v>-88.765947820012897</v>
      </c>
      <c r="CI169" s="71"/>
      <c r="CJ169" s="158"/>
      <c r="CK169" s="158"/>
      <c r="CL169" s="158"/>
      <c r="CM169" s="71"/>
      <c r="CN169" s="158">
        <v>13182.567385564</v>
      </c>
      <c r="CO169" s="158">
        <v>8.0870035900786803</v>
      </c>
      <c r="CP169" s="158">
        <v>83.063838253886004</v>
      </c>
      <c r="CQ169" s="64"/>
      <c r="CR169" s="69"/>
      <c r="CS169" s="69"/>
      <c r="CT169" s="69"/>
      <c r="CU169" s="64"/>
      <c r="CV169" s="69"/>
      <c r="CW169" s="69"/>
      <c r="CX169" s="69"/>
      <c r="CY169" s="64"/>
      <c r="CZ169" s="69"/>
      <c r="DA169" s="69"/>
      <c r="DB169" s="69"/>
      <c r="DC169" s="64"/>
      <c r="DD169" s="69"/>
      <c r="DE169" s="69"/>
      <c r="DF169" s="69"/>
      <c r="DG169" s="64"/>
      <c r="DH169" s="69"/>
      <c r="DI169" s="69"/>
      <c r="DJ169" s="69"/>
      <c r="DK169" s="64"/>
      <c r="DL169" s="69"/>
      <c r="DM169" s="69"/>
      <c r="DN169" s="69"/>
      <c r="DO169" s="70"/>
    </row>
    <row r="170" spans="1:119">
      <c r="A170" s="71">
        <v>106</v>
      </c>
      <c r="B170" s="71">
        <f t="shared" si="72"/>
        <v>1513.561248436208</v>
      </c>
      <c r="C170" s="71" t="str">
        <f t="shared" si="98"/>
        <v>9509.98579769077j</v>
      </c>
      <c r="D170" s="71">
        <f t="shared" si="73"/>
        <v>0.99996334611755566</v>
      </c>
      <c r="E170" s="71" t="str">
        <f t="shared" si="74"/>
        <v>-0.00950998579769077j</v>
      </c>
      <c r="F170" s="71" t="str">
        <f t="shared" si="99"/>
        <v>0.999963346117556-0.00950998579769077j</v>
      </c>
      <c r="G170" s="71">
        <f t="shared" si="100"/>
        <v>7.4408810203432539E-5</v>
      </c>
      <c r="H170" s="71">
        <f t="shared" si="101"/>
        <v>-0.54488559495014599</v>
      </c>
      <c r="I170" s="71"/>
      <c r="J170" s="71">
        <f t="shared" si="75"/>
        <v>42.477876106194692</v>
      </c>
      <c r="K170" s="71" t="str">
        <f t="shared" si="76"/>
        <v>1+0.314257480684691j</v>
      </c>
      <c r="L170" s="71">
        <f t="shared" si="77"/>
        <v>0.98756960563078877</v>
      </c>
      <c r="M170" s="71" t="str">
        <f t="shared" si="78"/>
        <v>0.0483258765022123j</v>
      </c>
      <c r="N170" s="71" t="str">
        <f t="shared" si="102"/>
        <v>0.987569605630789+0.0483258765022123j</v>
      </c>
      <c r="O170" s="71" t="str">
        <f t="shared" si="103"/>
        <v>1.02570223933362+0.268021129274779j</v>
      </c>
      <c r="P170" s="71" t="str">
        <f t="shared" si="104"/>
        <v>43.56965264426+11.3849683231765j</v>
      </c>
      <c r="Q170" s="71"/>
      <c r="R170" s="71">
        <f t="shared" si="79"/>
        <v>46.725663716814154</v>
      </c>
      <c r="S170" s="71" t="str">
        <f t="shared" si="80"/>
        <v>1+0.000427949360896085j</v>
      </c>
      <c r="T170" s="71" t="str">
        <f t="shared" si="105"/>
        <v>0.987569605630789+0.0483258765022123j</v>
      </c>
      <c r="U170" s="71" t="str">
        <f t="shared" si="106"/>
        <v>1.01018910974229-0.0489994067501513j</v>
      </c>
      <c r="V170" s="71" t="str">
        <f t="shared" si="107"/>
        <v>47.2017566322061-2.28952980213096j</v>
      </c>
      <c r="W170" s="71"/>
      <c r="X170" s="71" t="str">
        <f t="shared" si="81"/>
        <v>2.1111971345045+0.530270414167312j</v>
      </c>
      <c r="Y170" s="71">
        <f t="shared" si="108"/>
        <v>6.7562622519012265</v>
      </c>
      <c r="Z170" s="71">
        <f t="shared" si="109"/>
        <v>-165.90065486593596</v>
      </c>
      <c r="AA170" s="71"/>
      <c r="AB170" s="71" t="str">
        <f t="shared" si="82"/>
        <v>7.60535674224781-0.368899213918941j</v>
      </c>
      <c r="AC170" s="71">
        <f t="shared" si="110"/>
        <v>17.632597677697696</v>
      </c>
      <c r="AD170" s="71">
        <f t="shared" si="111"/>
        <v>177.22303425282854</v>
      </c>
      <c r="AE170" s="71"/>
      <c r="AF170" s="71" t="str">
        <f t="shared" si="112"/>
        <v>2.35586524106408-0.520103606767456j</v>
      </c>
      <c r="AG170" s="71">
        <f t="shared" si="113"/>
        <v>7.6496841125478552</v>
      </c>
      <c r="AH170" s="71">
        <f t="shared" si="114"/>
        <v>167.55052493263474</v>
      </c>
      <c r="AI170" s="71"/>
      <c r="AJ170" s="71" t="str">
        <f t="shared" si="83"/>
        <v>99800.6167468339-4460.7815049569j</v>
      </c>
      <c r="AK170" s="71" t="str">
        <f t="shared" si="84"/>
        <v>31999.9949916311-12.659691112498j</v>
      </c>
      <c r="AL170" s="71" t="str">
        <f t="shared" si="115"/>
        <v>10000-2336725.06930749j</v>
      </c>
      <c r="AM170" s="71" t="str">
        <f t="shared" si="116"/>
        <v>963.130730635276-725193.381310467j</v>
      </c>
      <c r="AN170" s="71" t="str">
        <f t="shared" si="117"/>
        <v>10963.1307306353-725193.381310467j</v>
      </c>
      <c r="AO170" s="71" t="str">
        <f t="shared" si="118"/>
        <v>31915.5229153928-1419.6671856391j</v>
      </c>
      <c r="AP170" s="71" t="str">
        <f t="shared" si="119"/>
        <v>0.242514829858751+0.00813513780621157j</v>
      </c>
      <c r="AQ170" s="71" t="str">
        <f t="shared" si="85"/>
        <v>1+0.152159772763052j</v>
      </c>
      <c r="AR170" s="71" t="str">
        <f t="shared" si="86"/>
        <v>1+0.000303712121283538j</v>
      </c>
      <c r="AS170" s="71" t="str">
        <f t="shared" si="87"/>
        <v>4.76450288464308E-07j</v>
      </c>
      <c r="AT170" s="71" t="str">
        <f t="shared" si="120"/>
        <v>-1.44703727795649E-10+4.76450288464308E-07j</v>
      </c>
      <c r="AU170" s="149" t="str">
        <f t="shared" si="121"/>
        <v>318723.800386119-2098951.65295292j</v>
      </c>
      <c r="AV170" s="71" t="str">
        <f t="shared" si="88"/>
        <v>9638.36529546125-42.6719290083456j</v>
      </c>
      <c r="AW170" s="71"/>
      <c r="AX170" s="71" t="str">
        <f t="shared" si="89"/>
        <v>0.602397830966328-0.0026669955630216j</v>
      </c>
      <c r="AY170" s="71"/>
      <c r="AZ170" s="71" t="str">
        <f t="shared" si="122"/>
        <v>3.83579536573945-20.9002880979114j</v>
      </c>
      <c r="BA170" s="71" t="str">
        <f t="shared" si="123"/>
        <v>2.25493383272913-12.6005182659743j</v>
      </c>
      <c r="BB170" s="71">
        <f t="shared" si="124"/>
        <v>22.14467085576495</v>
      </c>
      <c r="BC170" s="71">
        <f t="shared" si="125"/>
        <v>100.14600375195946</v>
      </c>
      <c r="BD170" s="71" t="str">
        <f t="shared" si="90"/>
        <v>12.50125494478-96.6632798682774j</v>
      </c>
      <c r="BE170" s="71">
        <f t="shared" si="126"/>
        <v>39.77726853346266</v>
      </c>
      <c r="BF170" s="71">
        <f t="shared" si="127"/>
        <v>97.369038004787981</v>
      </c>
      <c r="BG170" s="71"/>
      <c r="BH170" s="71" t="str">
        <f t="shared" si="91"/>
        <v>-1.24125475984649-30.8579222216263j</v>
      </c>
      <c r="BI170" s="71">
        <f t="shared" si="128"/>
        <v>29.79435496831282</v>
      </c>
      <c r="BJ170" s="71">
        <f t="shared" si="129"/>
        <v>87.69652868459417</v>
      </c>
      <c r="BK170" s="71"/>
      <c r="BL170" s="71">
        <f t="shared" si="130"/>
        <v>-28.79435496831282</v>
      </c>
      <c r="BM170" s="71">
        <f t="shared" si="131"/>
        <v>-87.69652868459417</v>
      </c>
      <c r="BN170" s="71"/>
      <c r="BO170" s="158"/>
      <c r="BP170" s="158" t="str">
        <f t="shared" si="92"/>
        <v>0.00001+4.46969332491466E-07j</v>
      </c>
      <c r="BQ170" s="158" t="str">
        <f t="shared" si="93"/>
        <v>7.0714636457017E-08+4.64739366870217E-07j</v>
      </c>
      <c r="BR170" s="158" t="str">
        <f t="shared" si="94"/>
        <v>-0.00199303443181761-0.0116622575182721j</v>
      </c>
      <c r="BS170" s="158" t="str">
        <f t="shared" si="95"/>
        <v>0.000041320714636457+9.11708699361683E-07j</v>
      </c>
      <c r="BT170" s="158" t="str">
        <f t="shared" si="132"/>
        <v>-7.17210253841638E-08-4.83709881759012E-07j</v>
      </c>
      <c r="BU170" s="158" t="str">
        <f t="shared" si="133"/>
        <v>-7.0714636457017E-08-4.64739366870217E-07j</v>
      </c>
      <c r="BV170" s="158" t="str">
        <f t="shared" si="134"/>
        <v>-1.42435661841181E-07-9.48449248629229E-07j</v>
      </c>
      <c r="BW170" s="158" t="str">
        <f t="shared" si="135"/>
        <v>0.999997709137371-0.00151355785507186j</v>
      </c>
      <c r="BX170" s="158" t="str">
        <f t="shared" si="136"/>
        <v>-0.00001-4.46969332491466E-07j</v>
      </c>
      <c r="BY170" s="158" t="str">
        <f t="shared" si="137"/>
        <v>1.99383955626129-10.2447861733877j</v>
      </c>
      <c r="BZ170" s="71">
        <f t="shared" si="138"/>
        <v>20.371516496620604</v>
      </c>
      <c r="CA170" s="71">
        <f t="shared" si="139"/>
        <v>101.01322875120283</v>
      </c>
      <c r="CB170" s="158" t="str">
        <f t="shared" si="96"/>
        <v>11.3845675460418-78.6507794416466j</v>
      </c>
      <c r="CC170" s="71" t="str">
        <f t="shared" si="97"/>
        <v>-0.631132932485716-25.1723387925451j</v>
      </c>
      <c r="CD170" s="71">
        <f t="shared" si="140"/>
        <v>28.021200609168467</v>
      </c>
      <c r="CE170" s="71">
        <f t="shared" si="141"/>
        <v>88.563753683837561</v>
      </c>
      <c r="CF170" s="71"/>
      <c r="CG170" s="71">
        <f t="shared" si="142"/>
        <v>-27.021200609168467</v>
      </c>
      <c r="CH170" s="71">
        <f t="shared" si="143"/>
        <v>-88.563753683837561</v>
      </c>
      <c r="CI170" s="71"/>
      <c r="CJ170" s="158"/>
      <c r="CK170" s="158"/>
      <c r="CL170" s="158"/>
      <c r="CM170" s="71"/>
      <c r="CN170" s="158">
        <v>13803.842646028799</v>
      </c>
      <c r="CO170" s="158">
        <v>7.6317089812628298</v>
      </c>
      <c r="CP170" s="158">
        <v>84.100063022571902</v>
      </c>
      <c r="CQ170" s="64"/>
      <c r="CR170" s="69"/>
      <c r="CS170" s="69"/>
      <c r="CT170" s="69"/>
      <c r="CU170" s="64"/>
      <c r="CV170" s="69"/>
      <c r="CW170" s="69"/>
      <c r="CX170" s="69"/>
      <c r="CY170" s="64"/>
      <c r="CZ170" s="69"/>
      <c r="DA170" s="69"/>
      <c r="DB170" s="69"/>
      <c r="DC170" s="64"/>
      <c r="DD170" s="69"/>
      <c r="DE170" s="69"/>
      <c r="DF170" s="69"/>
      <c r="DG170" s="64"/>
      <c r="DH170" s="69"/>
      <c r="DI170" s="69"/>
      <c r="DJ170" s="69"/>
      <c r="DK170" s="64"/>
      <c r="DL170" s="69"/>
      <c r="DM170" s="69"/>
      <c r="DN170" s="69"/>
      <c r="DO170" s="70"/>
    </row>
    <row r="171" spans="1:119">
      <c r="A171" s="71">
        <v>107</v>
      </c>
      <c r="B171" s="71">
        <f t="shared" si="72"/>
        <v>1621.8100973589308</v>
      </c>
      <c r="C171" s="71" t="str">
        <f t="shared" si="98"/>
        <v>10190.1333747611j</v>
      </c>
      <c r="D171" s="71">
        <f t="shared" si="73"/>
        <v>0.99995791571212966</v>
      </c>
      <c r="E171" s="71" t="str">
        <f t="shared" si="74"/>
        <v>-0.0101901333747611j</v>
      </c>
      <c r="F171" s="71" t="str">
        <f t="shared" si="99"/>
        <v>0.99995791571213-0.0101901333747611j</v>
      </c>
      <c r="G171" s="71">
        <f t="shared" si="100"/>
        <v>8.5433628971309816E-5</v>
      </c>
      <c r="H171" s="71">
        <f t="shared" si="101"/>
        <v>-0.5838559969499415</v>
      </c>
      <c r="I171" s="71"/>
      <c r="J171" s="71">
        <f t="shared" si="75"/>
        <v>42.477876106194692</v>
      </c>
      <c r="K171" s="71" t="str">
        <f t="shared" si="76"/>
        <v>1+0.336732957368981j</v>
      </c>
      <c r="L171" s="71">
        <f t="shared" si="77"/>
        <v>0.98572799768835573</v>
      </c>
      <c r="M171" s="71" t="str">
        <f t="shared" si="78"/>
        <v>0.0517821096146488j</v>
      </c>
      <c r="N171" s="71" t="str">
        <f t="shared" si="102"/>
        <v>0.985727997688356+0.0517821096146488j</v>
      </c>
      <c r="O171" s="71" t="str">
        <f t="shared" si="103"/>
        <v>1.02958272940987+0.287522513596022j</v>
      </c>
      <c r="P171" s="71" t="str">
        <f t="shared" si="104"/>
        <v>43.7344876209502+12.2133457102735j</v>
      </c>
      <c r="Q171" s="71"/>
      <c r="R171" s="71">
        <f t="shared" si="79"/>
        <v>46.725663716814154</v>
      </c>
      <c r="S171" s="71" t="str">
        <f t="shared" si="80"/>
        <v>1+0.00045855600186425j</v>
      </c>
      <c r="T171" s="71" t="str">
        <f t="shared" si="105"/>
        <v>0.985727997688356+0.0517821096146488j</v>
      </c>
      <c r="U171" s="71" t="str">
        <f t="shared" si="106"/>
        <v>1.01171116635338-0.0526818581133867j</v>
      </c>
      <c r="V171" s="71" t="str">
        <f t="shared" si="107"/>
        <v>47.2728757375739-2.46159478618302j</v>
      </c>
      <c r="W171" s="71"/>
      <c r="X171" s="71" t="str">
        <f t="shared" si="81"/>
        <v>2.11993537258044+0.568793683795655j</v>
      </c>
      <c r="Y171" s="71">
        <f t="shared" si="108"/>
        <v>6.8283544732503954</v>
      </c>
      <c r="Z171" s="71">
        <f t="shared" si="109"/>
        <v>-164.98086951183248</v>
      </c>
      <c r="AA171" s="71"/>
      <c r="AB171" s="71" t="str">
        <f t="shared" si="82"/>
        <v>7.61681576848123-0.396623088620507j</v>
      </c>
      <c r="AC171" s="71">
        <f t="shared" si="110"/>
        <v>17.647228968956576</v>
      </c>
      <c r="AD171" s="71">
        <f t="shared" si="111"/>
        <v>177.01918444092198</v>
      </c>
      <c r="AE171" s="71"/>
      <c r="AF171" s="71" t="str">
        <f t="shared" si="112"/>
        <v>2.34037508765943-0.553797899590738j</v>
      </c>
      <c r="AG171" s="71">
        <f t="shared" si="113"/>
        <v>7.6223186318623206</v>
      </c>
      <c r="AH171" s="71">
        <f t="shared" si="114"/>
        <v>166.68709377961295</v>
      </c>
      <c r="AI171" s="71"/>
      <c r="AJ171" s="71" t="str">
        <f t="shared" si="83"/>
        <v>99771.1449980939-4778.40199007107j</v>
      </c>
      <c r="AK171" s="71" t="str">
        <f t="shared" si="84"/>
        <v>31999.9942496233-13.5651031108424j</v>
      </c>
      <c r="AL171" s="71" t="str">
        <f t="shared" si="115"/>
        <v>10000-2180758.72071136j</v>
      </c>
      <c r="AM171" s="71" t="str">
        <f t="shared" si="116"/>
        <v>963.129487718853-676790.235040127j</v>
      </c>
      <c r="AN171" s="71" t="str">
        <f t="shared" si="117"/>
        <v>10963.1294877189-676790.235040127j</v>
      </c>
      <c r="AO171" s="71" t="str">
        <f t="shared" si="118"/>
        <v>31903.0581761739-1520.40470896093j</v>
      </c>
      <c r="AP171" s="71" t="str">
        <f t="shared" si="119"/>
        <v>0.242528248804835+0.00871679709901926j</v>
      </c>
      <c r="AQ171" s="71" t="str">
        <f t="shared" si="85"/>
        <v>1+0.163042133996178j</v>
      </c>
      <c r="AR171" s="71" t="str">
        <f t="shared" si="86"/>
        <v>1+0.000325433401189975j</v>
      </c>
      <c r="AS171" s="71" t="str">
        <f t="shared" si="87"/>
        <v>5.10525682075531E-07j</v>
      </c>
      <c r="AT171" s="71" t="str">
        <f t="shared" si="120"/>
        <v>-1.66142109112672E-10+5.10525682075531E-07j</v>
      </c>
      <c r="AU171" s="149" t="str">
        <f t="shared" si="121"/>
        <v>318723.796030491-1958869.0413732j</v>
      </c>
      <c r="AV171" s="71" t="str">
        <f t="shared" si="88"/>
        <v>9638.33730670062-45.7236629472596j</v>
      </c>
      <c r="AW171" s="71"/>
      <c r="AX171" s="71" t="str">
        <f t="shared" si="89"/>
        <v>0.602396081668789-0.00285772893420372j</v>
      </c>
      <c r="AY171" s="71"/>
      <c r="AZ171" s="71" t="str">
        <f t="shared" si="122"/>
        <v>3.83598499070991-19.4930831926961j</v>
      </c>
      <c r="BA171" s="71" t="str">
        <f t="shared" si="123"/>
        <v>2.25507637988733-11.753519140223j</v>
      </c>
      <c r="BB171" s="71">
        <f t="shared" si="124"/>
        <v>21.560357555950368</v>
      </c>
      <c r="BC171" s="71">
        <f t="shared" si="125"/>
        <v>100.86100612613811</v>
      </c>
      <c r="BD171" s="71" t="str">
        <f t="shared" si="90"/>
        <v>12.5147842658999-90.4188052812625j</v>
      </c>
      <c r="BE171" s="71">
        <f t="shared" si="126"/>
        <v>39.207586524906937</v>
      </c>
      <c r="BF171" s="71">
        <f t="shared" si="127"/>
        <v>97.880190567060112</v>
      </c>
      <c r="BG171" s="71"/>
      <c r="BH171" s="71" t="str">
        <f t="shared" si="91"/>
        <v>-1.2313496323975-28.7564999507045j</v>
      </c>
      <c r="BI171" s="71">
        <f t="shared" si="128"/>
        <v>29.182676187812699</v>
      </c>
      <c r="BJ171" s="71">
        <f t="shared" si="129"/>
        <v>87.548099905751087</v>
      </c>
      <c r="BK171" s="71"/>
      <c r="BL171" s="71">
        <f t="shared" si="130"/>
        <v>-28.182676187812699</v>
      </c>
      <c r="BM171" s="71">
        <f t="shared" si="131"/>
        <v>-87.548099905751087</v>
      </c>
      <c r="BN171" s="71"/>
      <c r="BO171" s="158"/>
      <c r="BP171" s="158" t="str">
        <f t="shared" si="92"/>
        <v>0.00001+4.78936268613772E-07j</v>
      </c>
      <c r="BQ171" s="158" t="str">
        <f t="shared" si="93"/>
        <v>8.09199799735895E-08+4.96313302520233E-07j</v>
      </c>
      <c r="BR171" s="158" t="str">
        <f t="shared" si="94"/>
        <v>-0.00223004332253446-0.0124607105784216j</v>
      </c>
      <c r="BS171" s="158" t="str">
        <f t="shared" si="95"/>
        <v>0.0000413309199799736+9.75249571134005E-07j</v>
      </c>
      <c r="BT171" s="158" t="str">
        <f t="shared" si="132"/>
        <v>-8.00174394679156E-08-5.17187480604266E-07j</v>
      </c>
      <c r="BU171" s="158" t="str">
        <f t="shared" si="133"/>
        <v>-8.09199799735895E-08-4.96313302520233E-07j</v>
      </c>
      <c r="BV171" s="158" t="str">
        <f t="shared" si="134"/>
        <v>-1.60937419441505E-07-0.0000010135007831245j</v>
      </c>
      <c r="BW171" s="158" t="str">
        <f t="shared" si="135"/>
        <v>0.999997369738669-0.00162180591086326j</v>
      </c>
      <c r="BX171" s="158" t="str">
        <f t="shared" si="136"/>
        <v>-0.00001-4.78936268613772E-07j</v>
      </c>
      <c r="BY171" s="158" t="str">
        <f t="shared" si="137"/>
        <v>1.97368642627773-9.5541223056329j</v>
      </c>
      <c r="BZ171" s="71">
        <f t="shared" si="138"/>
        <v>19.785306022855661</v>
      </c>
      <c r="CA171" s="71">
        <f t="shared" si="139"/>
        <v>101.67195159109262</v>
      </c>
      <c r="CB171" s="158" t="str">
        <f t="shared" si="96"/>
        <v>11.2438203957914-73.5547990379015j</v>
      </c>
      <c r="CC171" s="71" t="str">
        <f t="shared" si="97"/>
        <v>-0.671886322380535-23.4532532258779j</v>
      </c>
      <c r="CD171" s="71">
        <f t="shared" si="140"/>
        <v>27.407624654717992</v>
      </c>
      <c r="CE171" s="71">
        <f t="shared" si="141"/>
        <v>88.359045370705616</v>
      </c>
      <c r="CF171" s="71"/>
      <c r="CG171" s="71">
        <f t="shared" si="142"/>
        <v>-26.407624654717992</v>
      </c>
      <c r="CH171" s="71">
        <f t="shared" si="143"/>
        <v>-88.359045370705616</v>
      </c>
      <c r="CI171" s="71"/>
      <c r="CJ171" s="158"/>
      <c r="CK171" s="158"/>
      <c r="CL171" s="158"/>
      <c r="CM171" s="71"/>
      <c r="CN171" s="158">
        <v>14454.3977074592</v>
      </c>
      <c r="CO171" s="158">
        <v>7.1862862836444101</v>
      </c>
      <c r="CP171" s="158">
        <v>85.158025966836703</v>
      </c>
      <c r="CQ171" s="64"/>
      <c r="CR171" s="69"/>
      <c r="CS171" s="69"/>
      <c r="CT171" s="69"/>
      <c r="CU171" s="64"/>
      <c r="CV171" s="69"/>
      <c r="CW171" s="69"/>
      <c r="CX171" s="69"/>
      <c r="CY171" s="64"/>
      <c r="CZ171" s="69"/>
      <c r="DA171" s="69"/>
      <c r="DB171" s="69"/>
      <c r="DC171" s="64"/>
      <c r="DD171" s="69"/>
      <c r="DE171" s="69"/>
      <c r="DF171" s="69"/>
      <c r="DG171" s="64"/>
      <c r="DH171" s="69"/>
      <c r="DI171" s="69"/>
      <c r="DJ171" s="69"/>
      <c r="DK171" s="64"/>
      <c r="DL171" s="69"/>
      <c r="DM171" s="69"/>
      <c r="DN171" s="69"/>
      <c r="DO171" s="70"/>
    </row>
    <row r="172" spans="1:119">
      <c r="A172" s="71">
        <v>108</v>
      </c>
      <c r="B172" s="71">
        <f t="shared" si="72"/>
        <v>1737.8008287493758</v>
      </c>
      <c r="C172" s="71" t="str">
        <f t="shared" si="98"/>
        <v>10918.9246340026j</v>
      </c>
      <c r="D172" s="71">
        <f t="shared" si="73"/>
        <v>0.99995168077247354</v>
      </c>
      <c r="E172" s="71" t="str">
        <f t="shared" si="74"/>
        <v>-0.0109189246340026j</v>
      </c>
      <c r="F172" s="71" t="str">
        <f t="shared" si="99"/>
        <v>0.999951680772474-0.0109189246340026j</v>
      </c>
      <c r="G172" s="71">
        <f t="shared" si="100"/>
        <v>9.8092095922437482E-5</v>
      </c>
      <c r="H172" s="71">
        <f t="shared" si="101"/>
        <v>-0.62561366461294465</v>
      </c>
      <c r="I172" s="71"/>
      <c r="J172" s="71">
        <f t="shared" si="75"/>
        <v>42.477876106194692</v>
      </c>
      <c r="K172" s="71" t="str">
        <f t="shared" si="76"/>
        <v>1+0.360815864530616j</v>
      </c>
      <c r="L172" s="71">
        <f t="shared" si="77"/>
        <v>0.98361354885987362</v>
      </c>
      <c r="M172" s="71" t="str">
        <f t="shared" si="78"/>
        <v>0.0554855301180263j</v>
      </c>
      <c r="N172" s="71" t="str">
        <f t="shared" si="102"/>
        <v>0.983613548859874+0.0554855301180263j</v>
      </c>
      <c r="O172" s="71" t="str">
        <f t="shared" si="103"/>
        <v>1.0340616398672+0.308495553583613j</v>
      </c>
      <c r="P172" s="71" t="str">
        <f t="shared" si="104"/>
        <v>43.9247422244474+13.1042359044367j</v>
      </c>
      <c r="Q172" s="71"/>
      <c r="R172" s="71">
        <f t="shared" si="79"/>
        <v>46.725663716814154</v>
      </c>
      <c r="S172" s="71" t="str">
        <f t="shared" si="80"/>
        <v>1+0.000491351608530117j</v>
      </c>
      <c r="T172" s="71" t="str">
        <f t="shared" si="105"/>
        <v>0.983613548859874+0.0554855301180263j</v>
      </c>
      <c r="U172" s="71" t="str">
        <f t="shared" si="106"/>
        <v>1.01346270427993-0.0566697803806191j</v>
      </c>
      <c r="V172" s="71" t="str">
        <f t="shared" si="107"/>
        <v>47.3547175097171-2.64793310097052j</v>
      </c>
      <c r="W172" s="71"/>
      <c r="X172" s="71" t="str">
        <f t="shared" si="81"/>
        <v>2.13001860166182+0.610210092315012j</v>
      </c>
      <c r="Y172" s="71">
        <f t="shared" si="108"/>
        <v>6.9102272130911437</v>
      </c>
      <c r="Z172" s="71">
        <f t="shared" si="109"/>
        <v>-164.01399247104146</v>
      </c>
      <c r="AA172" s="71"/>
      <c r="AB172" s="71" t="str">
        <f t="shared" si="82"/>
        <v>7.63000247842545-0.426646745785446j</v>
      </c>
      <c r="AC172" s="71">
        <f t="shared" si="110"/>
        <v>17.664051521972556</v>
      </c>
      <c r="AD172" s="71">
        <f t="shared" si="111"/>
        <v>176.79952554341179</v>
      </c>
      <c r="AE172" s="71"/>
      <c r="AF172" s="71" t="str">
        <f t="shared" si="112"/>
        <v>2.32282816201878-0.589153026753186j</v>
      </c>
      <c r="AG172" s="71">
        <f t="shared" si="113"/>
        <v>7.591109835786761</v>
      </c>
      <c r="AH172" s="71">
        <f t="shared" si="114"/>
        <v>165.76784775776764</v>
      </c>
      <c r="AI172" s="71"/>
      <c r="AJ172" s="71" t="str">
        <f t="shared" si="83"/>
        <v>99737.3283614146-5118.41454640276j</v>
      </c>
      <c r="AK172" s="71" t="str">
        <f t="shared" si="84"/>
        <v>31999.9933976843-14.5352694738325j</v>
      </c>
      <c r="AL172" s="71" t="str">
        <f t="shared" si="115"/>
        <v>10000-2035202.45510442j</v>
      </c>
      <c r="AM172" s="71" t="str">
        <f t="shared" si="116"/>
        <v>963.128060663804-631617.818718764j</v>
      </c>
      <c r="AN172" s="71" t="str">
        <f t="shared" si="117"/>
        <v>10963.1280606638-631617.818718764j</v>
      </c>
      <c r="AO172" s="71" t="str">
        <f t="shared" si="118"/>
        <v>31888.7628475916-1628.164698221j</v>
      </c>
      <c r="AP172" s="71" t="str">
        <f t="shared" si="119"/>
        <v>0.242543655208478+0.00934001939951824j</v>
      </c>
      <c r="AQ172" s="71" t="str">
        <f t="shared" si="85"/>
        <v>1+0.174702794144042j</v>
      </c>
      <c r="AR172" s="71" t="str">
        <f t="shared" si="86"/>
        <v>1+0.000348708171944195j</v>
      </c>
      <c r="AS172" s="71" t="str">
        <f t="shared" si="87"/>
        <v>5.4703812416353E-07j</v>
      </c>
      <c r="AT172" s="71" t="str">
        <f t="shared" si="120"/>
        <v>-1.90756664260846E-10+5.4703812416353E-07j</v>
      </c>
      <c r="AU172" s="149" t="str">
        <f t="shared" si="121"/>
        <v>318723.791029559-1828137.29886994j</v>
      </c>
      <c r="AV172" s="71" t="str">
        <f t="shared" si="88"/>
        <v>9638.30517150421-48.9936242038978j</v>
      </c>
      <c r="AW172" s="71"/>
      <c r="AX172" s="71" t="str">
        <f t="shared" si="89"/>
        <v>0.602394073219013-0.00306210151274361j</v>
      </c>
      <c r="AY172" s="71"/>
      <c r="AZ172" s="71" t="str">
        <f t="shared" si="122"/>
        <v>3.83620269649402-18.1789314083861j</v>
      </c>
      <c r="BA172" s="71" t="str">
        <f t="shared" si="123"/>
        <v>2.25524003466911-10.9626273799469j</v>
      </c>
      <c r="BB172" s="71">
        <f t="shared" si="124"/>
        <v>20.978308060195104</v>
      </c>
      <c r="BC172" s="71">
        <f t="shared" si="125"/>
        <v>101.62475160484186</v>
      </c>
      <c r="BD172" s="71" t="str">
        <f t="shared" si="90"/>
        <v>12.5303177570568-84.6070649008062j</v>
      </c>
      <c r="BE172" s="71">
        <f t="shared" si="126"/>
        <v>38.642359582167664</v>
      </c>
      <c r="BF172" s="71">
        <f t="shared" si="127"/>
        <v>98.424277148253623</v>
      </c>
      <c r="BG172" s="71"/>
      <c r="BH172" s="71" t="str">
        <f t="shared" si="91"/>
        <v>-1.22013003742145-26.7929811003391j</v>
      </c>
      <c r="BI172" s="71">
        <f t="shared" si="128"/>
        <v>28.569417895981871</v>
      </c>
      <c r="BJ172" s="71">
        <f t="shared" si="129"/>
        <v>87.392599362609502</v>
      </c>
      <c r="BK172" s="71"/>
      <c r="BL172" s="71">
        <f t="shared" si="130"/>
        <v>-27.569417895981871</v>
      </c>
      <c r="BM172" s="71">
        <f t="shared" si="131"/>
        <v>-87.392599362609502</v>
      </c>
      <c r="BN172" s="71"/>
      <c r="BO172" s="158"/>
      <c r="BP172" s="158" t="str">
        <f t="shared" si="92"/>
        <v>0.00001+5.13189457798122E-07j</v>
      </c>
      <c r="BQ172" s="158" t="str">
        <f t="shared" si="93"/>
        <v>9.25535006038854E-08+5.29776876536819E-07j</v>
      </c>
      <c r="BR172" s="158" t="str">
        <f t="shared" si="94"/>
        <v>-0.0025005049575166-0.0133083329761781j</v>
      </c>
      <c r="BS172" s="158" t="str">
        <f t="shared" si="95"/>
        <v>0.0000413425535006039+1.04296633433494E-06j</v>
      </c>
      <c r="BT172" s="158" t="str">
        <f t="shared" si="132"/>
        <v>-8.94971167243821E-08-5.52808410561022E-07j</v>
      </c>
      <c r="BU172" s="158" t="str">
        <f t="shared" si="133"/>
        <v>-9.25535006038854E-08-5.29776876536819E-07j</v>
      </c>
      <c r="BV172" s="158" t="str">
        <f t="shared" si="134"/>
        <v>-1.82050617328267E-07-1.08258528709784E-06j</v>
      </c>
      <c r="BW172" s="158" t="str">
        <f t="shared" si="135"/>
        <v>0.999996980057104-0.00173779566564947j</v>
      </c>
      <c r="BX172" s="158" t="str">
        <f t="shared" si="136"/>
        <v>-0.00001-5.13189457798122E-07j</v>
      </c>
      <c r="BY172" s="158" t="str">
        <f t="shared" si="137"/>
        <v>1.95614836069231-8.90899194482134j</v>
      </c>
      <c r="BZ172" s="71">
        <f t="shared" si="138"/>
        <v>19.201058595859603</v>
      </c>
      <c r="CA172" s="71">
        <f t="shared" si="139"/>
        <v>102.38392274452582</v>
      </c>
      <c r="CB172" s="158" t="str">
        <f t="shared" si="96"/>
        <v>11.1244244187634-68.8102149516221j</v>
      </c>
      <c r="CC172" s="71" t="str">
        <f t="shared" si="97"/>
        <v>-0.704963068308284-21.8465281121096j</v>
      </c>
      <c r="CD172" s="71">
        <f t="shared" si="140"/>
        <v>26.792168431646356</v>
      </c>
      <c r="CE172" s="71">
        <f t="shared" si="141"/>
        <v>88.151770502293459</v>
      </c>
      <c r="CF172" s="71"/>
      <c r="CG172" s="71">
        <f t="shared" si="142"/>
        <v>-25.792168431646356</v>
      </c>
      <c r="CH172" s="71">
        <f t="shared" si="143"/>
        <v>-88.151770502293459</v>
      </c>
      <c r="CI172" s="71"/>
      <c r="CJ172" s="158"/>
      <c r="CK172" s="158"/>
      <c r="CL172" s="158"/>
      <c r="CM172" s="71"/>
      <c r="CN172" s="158">
        <v>15135.612484362</v>
      </c>
      <c r="CO172" s="158">
        <v>6.7509715058352899</v>
      </c>
      <c r="CP172" s="158">
        <v>86.234139082186203</v>
      </c>
      <c r="CQ172" s="64"/>
      <c r="CR172" s="69"/>
      <c r="CS172" s="69"/>
      <c r="CT172" s="69"/>
      <c r="CU172" s="64"/>
      <c r="CV172" s="69"/>
      <c r="CW172" s="69"/>
      <c r="CX172" s="69"/>
      <c r="CY172" s="64"/>
      <c r="CZ172" s="69"/>
      <c r="DA172" s="69"/>
      <c r="DB172" s="69"/>
      <c r="DC172" s="64"/>
      <c r="DD172" s="69"/>
      <c r="DE172" s="69"/>
      <c r="DF172" s="69"/>
      <c r="DG172" s="64"/>
      <c r="DH172" s="69"/>
      <c r="DI172" s="69"/>
      <c r="DJ172" s="69"/>
      <c r="DK172" s="64"/>
      <c r="DL172" s="69"/>
      <c r="DM172" s="69"/>
      <c r="DN172" s="69"/>
      <c r="DO172" s="70"/>
    </row>
    <row r="173" spans="1:119">
      <c r="A173" s="71">
        <v>109</v>
      </c>
      <c r="B173" s="71">
        <f t="shared" si="72"/>
        <v>1862.0871366628687</v>
      </c>
      <c r="C173" s="71" t="str">
        <f t="shared" si="98"/>
        <v>11699.8385377682j</v>
      </c>
      <c r="D173" s="71">
        <f t="shared" si="73"/>
        <v>0.99994452210392759</v>
      </c>
      <c r="E173" s="71" t="str">
        <f t="shared" si="74"/>
        <v>-0.0116998385377682j</v>
      </c>
      <c r="F173" s="71" t="str">
        <f t="shared" si="99"/>
        <v>0.999944522103928-0.0116998385377682j</v>
      </c>
      <c r="G173" s="71">
        <f t="shared" si="100"/>
        <v>1.1262633148398707E-4</v>
      </c>
      <c r="H173" s="71">
        <f t="shared" si="101"/>
        <v>-0.67035797107812223</v>
      </c>
      <c r="I173" s="71"/>
      <c r="J173" s="71">
        <f t="shared" si="75"/>
        <v>42.477876106194692</v>
      </c>
      <c r="K173" s="71" t="str">
        <f t="shared" si="76"/>
        <v>1+0.38662116448055j</v>
      </c>
      <c r="L173" s="71">
        <f t="shared" si="77"/>
        <v>0.98118583677998239</v>
      </c>
      <c r="M173" s="71" t="str">
        <f t="shared" si="78"/>
        <v>0.0594538166828076j</v>
      </c>
      <c r="N173" s="71" t="str">
        <f t="shared" si="102"/>
        <v>0.981185836779982+0.0594538166828076j</v>
      </c>
      <c r="O173" s="71" t="str">
        <f t="shared" si="103"/>
        <v>1.0392353219694+0.331063337832018j</v>
      </c>
      <c r="P173" s="71" t="str">
        <f t="shared" si="104"/>
        <v>44.1445092517975+14.0628674477317j</v>
      </c>
      <c r="Q173" s="71"/>
      <c r="R173" s="71">
        <f t="shared" si="79"/>
        <v>46.725663716814154</v>
      </c>
      <c r="S173" s="71" t="str">
        <f t="shared" si="80"/>
        <v>1+0.000526492734199569j</v>
      </c>
      <c r="T173" s="71" t="str">
        <f t="shared" si="105"/>
        <v>0.981185836779982+0.0594538166828076j</v>
      </c>
      <c r="U173" s="71" t="str">
        <f t="shared" si="106"/>
        <v>1.01547899109413-0.0609951823641878j</v>
      </c>
      <c r="V173" s="71" t="str">
        <f t="shared" si="107"/>
        <v>47.448929849354-2.85004037949479j</v>
      </c>
      <c r="W173" s="71"/>
      <c r="X173" s="71" t="str">
        <f t="shared" si="81"/>
        <v>2.14166255793633+0.65475835210112j</v>
      </c>
      <c r="Y173" s="71">
        <f t="shared" si="108"/>
        <v>7.0030791461181554</v>
      </c>
      <c r="Z173" s="71">
        <f t="shared" si="109"/>
        <v>-163.00033276829245</v>
      </c>
      <c r="AA173" s="71"/>
      <c r="AB173" s="71" t="str">
        <f t="shared" si="82"/>
        <v>7.64518238916571-0.459211168447909j</v>
      </c>
      <c r="AC173" s="71">
        <f t="shared" si="110"/>
        <v>17.683397536114715</v>
      </c>
      <c r="AD173" s="71">
        <f t="shared" si="111"/>
        <v>176.56263423072807</v>
      </c>
      <c r="AE173" s="71"/>
      <c r="AF173" s="71" t="str">
        <f t="shared" si="112"/>
        <v>2.30298881057524-0.626137368572013j</v>
      </c>
      <c r="AG173" s="71">
        <f t="shared" si="113"/>
        <v>7.5555514802624888</v>
      </c>
      <c r="AH173" s="71">
        <f t="shared" si="114"/>
        <v>164.79005748536386</v>
      </c>
      <c r="AI173" s="71"/>
      <c r="AJ173" s="71" t="str">
        <f t="shared" si="83"/>
        <v>99698.5299262475-5482.34650217274j</v>
      </c>
      <c r="AK173" s="71" t="str">
        <f t="shared" si="84"/>
        <v>31999.9924195276-15.5748213719604j</v>
      </c>
      <c r="AL173" s="71" t="str">
        <f t="shared" si="115"/>
        <v>10000-1899361.4442188j</v>
      </c>
      <c r="AM173" s="71" t="str">
        <f t="shared" si="116"/>
        <v>963.126422190608-589460.497026962j</v>
      </c>
      <c r="AN173" s="71" t="str">
        <f t="shared" si="117"/>
        <v>10963.1264221906-589460.497026962j</v>
      </c>
      <c r="AO173" s="71" t="str">
        <f t="shared" si="118"/>
        <v>31872.3708087928-1743.40788956144j</v>
      </c>
      <c r="AP173" s="71" t="str">
        <f t="shared" si="119"/>
        <v>0.242561343325302+0.0100077687804532j</v>
      </c>
      <c r="AQ173" s="71" t="str">
        <f t="shared" si="85"/>
        <v>1+0.187197416604291j</v>
      </c>
      <c r="AR173" s="71" t="str">
        <f t="shared" si="86"/>
        <v>1+0.000373647538132318j</v>
      </c>
      <c r="AS173" s="71" t="str">
        <f t="shared" si="87"/>
        <v>5.86161910742187E-07j</v>
      </c>
      <c r="AT173" s="71" t="str">
        <f t="shared" si="120"/>
        <v>-2.19017954895754E-10+5.86161910742187E-07j</v>
      </c>
      <c r="AU173" s="149" t="str">
        <f t="shared" si="121"/>
        <v>318723.785287719-1706132.36360814j</v>
      </c>
      <c r="AV173" s="71" t="str">
        <f t="shared" si="88"/>
        <v>9638.26827562633-52.4974132047381j</v>
      </c>
      <c r="AW173" s="71"/>
      <c r="AX173" s="71" t="str">
        <f t="shared" si="89"/>
        <v>0.602391767226646-0.00328108832529613j</v>
      </c>
      <c r="AY173" s="71"/>
      <c r="AZ173" s="71" t="str">
        <f t="shared" si="122"/>
        <v>3.83645263928999-16.9515596911273j</v>
      </c>
      <c r="BA173" s="71" t="str">
        <f t="shared" si="123"/>
        <v>2.25542792066511-10.2240677395515j</v>
      </c>
      <c r="BB173" s="71">
        <f t="shared" si="124"/>
        <v>20.398839193421196</v>
      </c>
      <c r="BC173" s="71">
        <f t="shared" si="125"/>
        <v>102.44019720487435</v>
      </c>
      <c r="BD173" s="71" t="str">
        <f t="shared" si="90"/>
        <v>12.5481517261315-79.2005803188551j</v>
      </c>
      <c r="BE173" s="71">
        <f t="shared" si="126"/>
        <v>38.082236729535907</v>
      </c>
      <c r="BF173" s="71">
        <f t="shared" si="127"/>
        <v>99.002831435602388</v>
      </c>
      <c r="BG173" s="71"/>
      <c r="BH173" s="71" t="str">
        <f t="shared" si="91"/>
        <v>-1.20744560619406-24.9581213059995j</v>
      </c>
      <c r="BI173" s="71">
        <f t="shared" si="128"/>
        <v>27.954390673683687</v>
      </c>
      <c r="BJ173" s="71">
        <f t="shared" si="129"/>
        <v>87.230254690238226</v>
      </c>
      <c r="BK173" s="71"/>
      <c r="BL173" s="71">
        <f t="shared" si="130"/>
        <v>-26.954390673683687</v>
      </c>
      <c r="BM173" s="71">
        <f t="shared" si="131"/>
        <v>-87.230254690238226</v>
      </c>
      <c r="BN173" s="71"/>
      <c r="BO173" s="158"/>
      <c r="BP173" s="158" t="str">
        <f t="shared" si="92"/>
        <v>0.00001+5.49892411275105E-07j</v>
      </c>
      <c r="BQ173" s="158" t="str">
        <f t="shared" si="93"/>
        <v>1.05801392703084E-07+5.65186179501257E-07j</v>
      </c>
      <c r="BR173" s="158" t="str">
        <f t="shared" si="94"/>
        <v>-0.00280886834951792-0.0142069206265188j</v>
      </c>
      <c r="BS173" s="158" t="str">
        <f t="shared" si="95"/>
        <v>0.0000413558013927031+1.11507859077636E-06j</v>
      </c>
      <c r="BT173" s="158" t="str">
        <f t="shared" si="132"/>
        <v>-1.00321168569423E-07-5.90670696793065E-07j</v>
      </c>
      <c r="BU173" s="158" t="str">
        <f t="shared" si="133"/>
        <v>-1.05801392703084E-07-5.65186179501257E-07j</v>
      </c>
      <c r="BV173" s="158" t="str">
        <f t="shared" si="134"/>
        <v>-2.06122561272507E-07-1.15585687629432E-06j</v>
      </c>
      <c r="BW173" s="158" t="str">
        <f t="shared" si="135"/>
        <v>0.999996532643179-0.00186208077117787j</v>
      </c>
      <c r="BX173" s="158" t="str">
        <f t="shared" si="136"/>
        <v>-0.00001-5.49892411275105E-07j</v>
      </c>
      <c r="BY173" s="158" t="str">
        <f t="shared" si="137"/>
        <v>1.94089046333632-8.3063294028629j</v>
      </c>
      <c r="BZ173" s="71">
        <f t="shared" si="138"/>
        <v>18.619056064583003</v>
      </c>
      <c r="CA173" s="71">
        <f t="shared" si="139"/>
        <v>103.1519905872041</v>
      </c>
      <c r="CB173" s="158" t="str">
        <f t="shared" si="96"/>
        <v>11.0241023589966-64.3946818468749j</v>
      </c>
      <c r="CC173" s="71" t="str">
        <f t="shared" si="97"/>
        <v>-0.731054215185181-20.3446477191453j</v>
      </c>
      <c r="CD173" s="71">
        <f t="shared" si="140"/>
        <v>26.1746075448455</v>
      </c>
      <c r="CE173" s="71">
        <f t="shared" si="141"/>
        <v>87.942048072567957</v>
      </c>
      <c r="CF173" s="71"/>
      <c r="CG173" s="71">
        <f t="shared" si="142"/>
        <v>-25.1746075448455</v>
      </c>
      <c r="CH173" s="71">
        <f t="shared" si="143"/>
        <v>-87.942048072567957</v>
      </c>
      <c r="CI173" s="71"/>
      <c r="CJ173" s="158"/>
      <c r="CK173" s="158"/>
      <c r="CL173" s="158"/>
      <c r="CM173" s="71"/>
      <c r="CN173" s="158">
        <v>15848.931924611101</v>
      </c>
      <c r="CO173" s="158">
        <v>6.3259736571259699</v>
      </c>
      <c r="CP173" s="158">
        <v>87.3247813122655</v>
      </c>
      <c r="CQ173" s="64"/>
      <c r="CR173" s="69"/>
      <c r="CS173" s="69"/>
      <c r="CT173" s="69"/>
      <c r="CU173" s="64"/>
      <c r="CV173" s="69"/>
      <c r="CW173" s="69"/>
      <c r="CX173" s="69"/>
      <c r="CY173" s="64"/>
      <c r="CZ173" s="69"/>
      <c r="DA173" s="69"/>
      <c r="DB173" s="69"/>
      <c r="DC173" s="64"/>
      <c r="DD173" s="69"/>
      <c r="DE173" s="69"/>
      <c r="DF173" s="69"/>
      <c r="DG173" s="64"/>
      <c r="DH173" s="69"/>
      <c r="DI173" s="69"/>
      <c r="DJ173" s="69"/>
      <c r="DK173" s="64"/>
      <c r="DL173" s="69"/>
      <c r="DM173" s="69"/>
      <c r="DN173" s="69"/>
      <c r="DO173" s="70"/>
    </row>
    <row r="174" spans="1:119">
      <c r="A174" s="71">
        <v>110</v>
      </c>
      <c r="B174" s="71">
        <f t="shared" si="72"/>
        <v>1995.2623149688804</v>
      </c>
      <c r="C174" s="71" t="str">
        <f t="shared" si="98"/>
        <v>12536.6028613816j</v>
      </c>
      <c r="D174" s="71">
        <f t="shared" si="73"/>
        <v>0.9999363028527114</v>
      </c>
      <c r="E174" s="71" t="str">
        <f t="shared" si="74"/>
        <v>-0.0125366028613816j</v>
      </c>
      <c r="F174" s="71" t="str">
        <f t="shared" si="99"/>
        <v>0.999936302852711-0.0125366028613816j</v>
      </c>
      <c r="G174" s="71">
        <f t="shared" si="100"/>
        <v>1.2931435559786314E-4</v>
      </c>
      <c r="H174" s="71">
        <f t="shared" si="101"/>
        <v>-0.71830255538103116</v>
      </c>
      <c r="I174" s="71"/>
      <c r="J174" s="71">
        <f t="shared" si="75"/>
        <v>42.477876106194692</v>
      </c>
      <c r="K174" s="71" t="str">
        <f t="shared" si="76"/>
        <v>1+0.414272041554355j</v>
      </c>
      <c r="L174" s="71">
        <f t="shared" si="77"/>
        <v>0.97839845036350326</v>
      </c>
      <c r="M174" s="71" t="str">
        <f t="shared" si="78"/>
        <v>0.0637059123456862j</v>
      </c>
      <c r="N174" s="71" t="str">
        <f t="shared" si="102"/>
        <v>0.978398450363503+0.0637059123456862j</v>
      </c>
      <c r="O174" s="71" t="str">
        <f t="shared" si="103"/>
        <v>1.04521696070876+0.355361909397999j</v>
      </c>
      <c r="P174" s="71" t="str">
        <f t="shared" si="104"/>
        <v>44.3985965610801+15.095019160269j</v>
      </c>
      <c r="Q174" s="71"/>
      <c r="R174" s="71">
        <f t="shared" si="79"/>
        <v>46.725663716814154</v>
      </c>
      <c r="S174" s="71" t="str">
        <f t="shared" si="80"/>
        <v>1+0.000564147128762172j</v>
      </c>
      <c r="T174" s="71" t="str">
        <f t="shared" si="105"/>
        <v>0.978398450363503+0.0637059123456862j</v>
      </c>
      <c r="U174" s="71" t="str">
        <f t="shared" si="106"/>
        <v>1.01780092356859-0.065694900957352j</v>
      </c>
      <c r="V174" s="71" t="str">
        <f t="shared" si="107"/>
        <v>47.5574236853288-3.06963785004264j</v>
      </c>
      <c r="W174" s="71"/>
      <c r="X174" s="71" t="str">
        <f t="shared" si="81"/>
        <v>2.15512040960306+0.70270156358824j</v>
      </c>
      <c r="Y174" s="71">
        <f t="shared" si="108"/>
        <v>7.108222856706127</v>
      </c>
      <c r="Z174" s="71">
        <f t="shared" si="109"/>
        <v>-161.94085196301131</v>
      </c>
      <c r="AA174" s="71"/>
      <c r="AB174" s="71" t="str">
        <f t="shared" si="82"/>
        <v>7.66266339804749-0.494593688556751j</v>
      </c>
      <c r="AC174" s="71">
        <f t="shared" si="110"/>
        <v>17.705650857548598</v>
      </c>
      <c r="AD174" s="71">
        <f t="shared" si="111"/>
        <v>176.30691397281339</v>
      </c>
      <c r="AE174" s="71"/>
      <c r="AF174" s="71" t="str">
        <f t="shared" si="112"/>
        <v>2.2806053024337-0.664690512007554j</v>
      </c>
      <c r="AG174" s="71">
        <f t="shared" si="113"/>
        <v>7.5150805097478948</v>
      </c>
      <c r="AH174" s="71">
        <f t="shared" si="114"/>
        <v>163.75104929328089</v>
      </c>
      <c r="AI174" s="71"/>
      <c r="AJ174" s="71" t="str">
        <f t="shared" si="83"/>
        <v>99654.0205708962-5871.8175333552j</v>
      </c>
      <c r="AK174" s="71" t="str">
        <f t="shared" si="84"/>
        <v>31999.9912964534-16.6887211899742j</v>
      </c>
      <c r="AL174" s="71" t="str">
        <f t="shared" si="115"/>
        <v>10000-1772587.23658518j</v>
      </c>
      <c r="AM174" s="71" t="str">
        <f t="shared" si="116"/>
        <v>963.124540978539-550117.027519154j</v>
      </c>
      <c r="AN174" s="71" t="str">
        <f t="shared" si="117"/>
        <v>10963.1245409785-550117.027519154j</v>
      </c>
      <c r="AO174" s="71" t="str">
        <f t="shared" si="118"/>
        <v>31853.5781116753-1866.61859786983j</v>
      </c>
      <c r="AP174" s="71" t="str">
        <f t="shared" si="119"/>
        <v>0.242581650944426+0.010723219350555j</v>
      </c>
      <c r="AQ174" s="71" t="str">
        <f t="shared" si="85"/>
        <v>1+0.200585645782106j</v>
      </c>
      <c r="AR174" s="71" t="str">
        <f t="shared" si="86"/>
        <v>1+0.000400370550463285j</v>
      </c>
      <c r="AS174" s="71" t="str">
        <f t="shared" si="87"/>
        <v>6.28083803355218E-07j</v>
      </c>
      <c r="AT174" s="71" t="str">
        <f t="shared" si="120"/>
        <v>-2.51466258086402E-10+6.28083803355218E-07j</v>
      </c>
      <c r="AU174" s="149" t="str">
        <f t="shared" si="121"/>
        <v>318723.778695208-1592271.83209243j</v>
      </c>
      <c r="AV174" s="71" t="str">
        <f t="shared" si="88"/>
        <v>9638.22591383887-56.2517444870804j</v>
      </c>
      <c r="AW174" s="71"/>
      <c r="AX174" s="71" t="str">
        <f t="shared" si="89"/>
        <v>0.602389119614929-0.00351573403044253j</v>
      </c>
      <c r="AY174" s="71"/>
      <c r="AZ174" s="71" t="str">
        <f t="shared" si="122"/>
        <v>3.83673958975546-15.8051092844065j</v>
      </c>
      <c r="BA174" s="71" t="str">
        <f t="shared" si="123"/>
        <v>2.25564362309848-9.53431482319302j</v>
      </c>
      <c r="BB174" s="71">
        <f t="shared" si="124"/>
        <v>19.822309110065206</v>
      </c>
      <c r="BC174" s="71">
        <f t="shared" si="125"/>
        <v>103.31039831952252</v>
      </c>
      <c r="BD174" s="71" t="str">
        <f t="shared" si="90"/>
        <v>12.5686258934916-74.1738723207606j</v>
      </c>
      <c r="BE174" s="71">
        <f t="shared" si="126"/>
        <v>37.527959967613796</v>
      </c>
      <c r="BF174" s="71">
        <f t="shared" si="127"/>
        <v>99.617312292335896</v>
      </c>
      <c r="BG174" s="71"/>
      <c r="BH174" s="71" t="str">
        <f t="shared" si="91"/>
        <v>-1.19313579423023-23.2433138555901j</v>
      </c>
      <c r="BI174" s="71">
        <f t="shared" si="128"/>
        <v>27.337389619813088</v>
      </c>
      <c r="BJ174" s="71">
        <f t="shared" si="129"/>
        <v>87.061447612803406</v>
      </c>
      <c r="BK174" s="71"/>
      <c r="BL174" s="71">
        <f t="shared" si="130"/>
        <v>-26.337389619813088</v>
      </c>
      <c r="BM174" s="71">
        <f t="shared" si="131"/>
        <v>-87.061447612803406</v>
      </c>
      <c r="BN174" s="71"/>
      <c r="BO174" s="158"/>
      <c r="BP174" s="158" t="str">
        <f t="shared" si="92"/>
        <v>0.00001+5.89220334484935E-07j</v>
      </c>
      <c r="BQ174" s="158" t="str">
        <f t="shared" si="93"/>
        <v>1.20869973837456E-07+6.02585361311228E-07j</v>
      </c>
      <c r="BR174" s="158" t="str">
        <f t="shared" si="94"/>
        <v>-0.00316009082820749-0.0151580434525063j</v>
      </c>
      <c r="BS174" s="158" t="str">
        <f t="shared" si="95"/>
        <v>0.0000413708699738375+1.19180569579616E-06j</v>
      </c>
      <c r="BT174" s="158" t="str">
        <f t="shared" si="132"/>
        <v>-1.12670264235466E-07-6.30867658979708E-07j</v>
      </c>
      <c r="BU174" s="158" t="str">
        <f t="shared" si="133"/>
        <v>-1.20869973837456E-07-6.02585361311228E-07j</v>
      </c>
      <c r="BV174" s="158" t="str">
        <f t="shared" si="134"/>
        <v>-2.33540238072922E-07-1.23345302029094E-06j</v>
      </c>
      <c r="BW174" s="158" t="str">
        <f t="shared" si="135"/>
        <v>0.999996018943754-0.00199525446926367j</v>
      </c>
      <c r="BX174" s="158" t="str">
        <f t="shared" si="136"/>
        <v>-0.00001-5.89220334484935E-07j</v>
      </c>
      <c r="BY174" s="158" t="str">
        <f t="shared" si="137"/>
        <v>1.92762133595637-7.74326912424827j</v>
      </c>
      <c r="BZ174" s="71">
        <f t="shared" si="138"/>
        <v>18.039617289435942</v>
      </c>
      <c r="CA174" s="71">
        <f t="shared" si="139"/>
        <v>103.97915131618656</v>
      </c>
      <c r="CB174" s="158" t="str">
        <f t="shared" si="96"/>
        <v>10.9409414186787-60.2874542462999j</v>
      </c>
      <c r="CC174" s="71" t="str">
        <f t="shared" si="97"/>
        <v>-0.750734078942455-18.9406122356853j</v>
      </c>
      <c r="CD174" s="71">
        <f t="shared" si="140"/>
        <v>25.554697799183849</v>
      </c>
      <c r="CE174" s="71">
        <f t="shared" si="141"/>
        <v>87.730200609467403</v>
      </c>
      <c r="CF174" s="71"/>
      <c r="CG174" s="71">
        <f t="shared" si="142"/>
        <v>-24.554697799183849</v>
      </c>
      <c r="CH174" s="71">
        <f t="shared" si="143"/>
        <v>-87.730200609467403</v>
      </c>
      <c r="CI174" s="71"/>
      <c r="CJ174" s="158"/>
      <c r="CK174" s="158"/>
      <c r="CL174" s="158"/>
      <c r="CM174" s="71"/>
      <c r="CN174" s="158">
        <v>16595.869074375601</v>
      </c>
      <c r="CO174" s="158">
        <v>5.9114769284595603</v>
      </c>
      <c r="CP174" s="158">
        <v>88.426301283847906</v>
      </c>
      <c r="CQ174" s="64"/>
      <c r="CR174" s="69"/>
      <c r="CS174" s="69"/>
      <c r="CT174" s="69"/>
      <c r="CU174" s="64"/>
      <c r="CV174" s="69"/>
      <c r="CW174" s="69"/>
      <c r="CX174" s="69"/>
      <c r="CY174" s="64"/>
      <c r="CZ174" s="69"/>
      <c r="DA174" s="69"/>
      <c r="DB174" s="69"/>
      <c r="DC174" s="64"/>
      <c r="DD174" s="69"/>
      <c r="DE174" s="69"/>
      <c r="DF174" s="69"/>
      <c r="DG174" s="64"/>
      <c r="DH174" s="69"/>
      <c r="DI174" s="69"/>
      <c r="DJ174" s="69"/>
      <c r="DK174" s="64"/>
      <c r="DL174" s="69"/>
      <c r="DM174" s="69"/>
      <c r="DN174" s="69"/>
      <c r="DO174" s="70"/>
    </row>
    <row r="175" spans="1:119">
      <c r="A175" s="71">
        <v>111</v>
      </c>
      <c r="B175" s="71">
        <f t="shared" si="72"/>
        <v>2137.9620895022344</v>
      </c>
      <c r="C175" s="71" t="str">
        <f t="shared" si="98"/>
        <v>13433.2119880674j</v>
      </c>
      <c r="D175" s="71">
        <f t="shared" si="73"/>
        <v>0.99992686588966162</v>
      </c>
      <c r="E175" s="71" t="str">
        <f t="shared" si="74"/>
        <v>-0.0134332119880674j</v>
      </c>
      <c r="F175" s="71" t="str">
        <f t="shared" si="99"/>
        <v>0.999926865889662-0.0134332119880674j</v>
      </c>
      <c r="G175" s="71">
        <f t="shared" si="100"/>
        <v>1.4847541545960912E-4</v>
      </c>
      <c r="H175" s="71">
        <f t="shared" si="101"/>
        <v>-0.76967634432151999</v>
      </c>
      <c r="I175" s="71"/>
      <c r="J175" s="71">
        <f t="shared" si="75"/>
        <v>42.477876106194692</v>
      </c>
      <c r="K175" s="71" t="str">
        <f t="shared" si="76"/>
        <v>1+0.443900490145687j</v>
      </c>
      <c r="L175" s="71">
        <f t="shared" si="77"/>
        <v>0.97519810255491146</v>
      </c>
      <c r="M175" s="71" t="str">
        <f t="shared" si="78"/>
        <v>0.0682621149361775j</v>
      </c>
      <c r="N175" s="71" t="str">
        <f t="shared" si="102"/>
        <v>0.975198102554911+0.0682621149361775j</v>
      </c>
      <c r="O175" s="71" t="str">
        <f t="shared" si="103"/>
        <v>1.05213994185676+0.381542162080619j</v>
      </c>
      <c r="P175" s="71" t="str">
        <f t="shared" si="104"/>
        <v>44.6926700965703+16.2071006901502j</v>
      </c>
      <c r="Q175" s="71"/>
      <c r="R175" s="71">
        <f t="shared" si="79"/>
        <v>46.725663716814154</v>
      </c>
      <c r="S175" s="71" t="str">
        <f t="shared" si="80"/>
        <v>1+0.000604494539463033j</v>
      </c>
      <c r="T175" s="71" t="str">
        <f t="shared" si="105"/>
        <v>0.975198102554911+0.0682621149361775j</v>
      </c>
      <c r="U175" s="71" t="str">
        <f t="shared" si="106"/>
        <v>1.02047599009564-0.070811617255138j</v>
      </c>
      <c r="V175" s="71" t="str">
        <f t="shared" si="107"/>
        <v>47.6824179442918-3.30871981510733j</v>
      </c>
      <c r="W175" s="71"/>
      <c r="X175" s="71" t="str">
        <f t="shared" si="81"/>
        <v>2.17069016419724+0.7543306305801j</v>
      </c>
      <c r="Y175" s="71">
        <f t="shared" si="108"/>
        <v>7.2270880630931442</v>
      </c>
      <c r="Z175" s="71">
        <f t="shared" si="109"/>
        <v>-160.83728857122642</v>
      </c>
      <c r="AA175" s="71"/>
      <c r="AB175" s="71" t="str">
        <f t="shared" si="82"/>
        <v>7.68280302839121-0.533115636990211j</v>
      </c>
      <c r="AC175" s="71">
        <f t="shared" si="110"/>
        <v>17.731255417078295</v>
      </c>
      <c r="AD175" s="71">
        <f t="shared" si="111"/>
        <v>176.03056448839331</v>
      </c>
      <c r="AE175" s="71"/>
      <c r="AF175" s="71" t="str">
        <f t="shared" si="112"/>
        <v>2.25541203422313-0.704717870012824j</v>
      </c>
      <c r="AG175" s="71">
        <f t="shared" si="113"/>
        <v>7.4690735432756394</v>
      </c>
      <c r="AH175" s="71">
        <f t="shared" si="114"/>
        <v>162.64825250382478</v>
      </c>
      <c r="AI175" s="71"/>
      <c r="AJ175" s="71" t="str">
        <f t="shared" si="83"/>
        <v>99602.9659776286-6288.54245610343j</v>
      </c>
      <c r="AK175" s="71" t="str">
        <f t="shared" si="84"/>
        <v>31999.9900069919-17.8822862142064j</v>
      </c>
      <c r="AL175" s="71" t="str">
        <f t="shared" si="115"/>
        <v>10000-1654274.66208097j</v>
      </c>
      <c r="AM175" s="71" t="str">
        <f t="shared" si="116"/>
        <v>963.122381067158-513399.599971475j</v>
      </c>
      <c r="AN175" s="71" t="str">
        <f t="shared" si="117"/>
        <v>10963.1223810672-513399.599971475j</v>
      </c>
      <c r="AO175" s="71" t="str">
        <f t="shared" si="118"/>
        <v>31832.0378757297-1998.30431997319j</v>
      </c>
      <c r="AP175" s="71" t="str">
        <f t="shared" si="119"/>
        <v>0.242604965818563+0.0114897698271292j</v>
      </c>
      <c r="AQ175" s="71" t="str">
        <f t="shared" si="85"/>
        <v>1+0.214931391809078j</v>
      </c>
      <c r="AR175" s="71" t="str">
        <f t="shared" si="86"/>
        <v>1+0.000429004774070017j</v>
      </c>
      <c r="AS175" s="71" t="str">
        <f t="shared" si="87"/>
        <v>6.73003920602177E-07j</v>
      </c>
      <c r="AT175" s="71" t="str">
        <f t="shared" si="120"/>
        <v>-2.88721894906173E-10+6.73003920602177E-07j</v>
      </c>
      <c r="AU175" s="149" t="str">
        <f t="shared" si="121"/>
        <v>318723.771125991-1486012.17900233j</v>
      </c>
      <c r="AV175" s="71" t="str">
        <f t="shared" si="88"/>
        <v>9638.1772764584-60.274526006318j</v>
      </c>
      <c r="AW175" s="71"/>
      <c r="AX175" s="71" t="str">
        <f t="shared" si="89"/>
        <v>0.60238607977865-0.00376715787539487j</v>
      </c>
      <c r="AY175" s="71"/>
      <c r="AZ175" s="71" t="str">
        <f t="shared" si="122"/>
        <v>3.83706902362962-14.7341077716541j</v>
      </c>
      <c r="BA175" s="71" t="str">
        <f t="shared" si="123"/>
        <v>2.25589125685544-8.89007626439365j</v>
      </c>
      <c r="BB175" s="71">
        <f t="shared" si="124"/>
        <v>19.249121777818882</v>
      </c>
      <c r="BC175" s="71">
        <f t="shared" si="125"/>
        <v>104.23849307820755</v>
      </c>
      <c r="BD175" s="71" t="str">
        <f t="shared" si="90"/>
        <v>12.5921295093064-69.5033557510915j</v>
      </c>
      <c r="BE175" s="71">
        <f t="shared" si="126"/>
        <v>36.980377194897173</v>
      </c>
      <c r="BF175" s="71">
        <f t="shared" si="127"/>
        <v>100.26905756660081</v>
      </c>
      <c r="BG175" s="71"/>
      <c r="BH175" s="71" t="str">
        <f t="shared" si="91"/>
        <v>-1.17703132068457-21.6405518733866j</v>
      </c>
      <c r="BI175" s="71">
        <f t="shared" si="128"/>
        <v>26.718195321094534</v>
      </c>
      <c r="BJ175" s="71">
        <f t="shared" si="129"/>
        <v>86.88674558203229</v>
      </c>
      <c r="BK175" s="71"/>
      <c r="BL175" s="71">
        <f t="shared" si="130"/>
        <v>-25.718195321094534</v>
      </c>
      <c r="BM175" s="71">
        <f t="shared" si="131"/>
        <v>-86.88674558203229</v>
      </c>
      <c r="BN175" s="71"/>
      <c r="BO175" s="158"/>
      <c r="BP175" s="158" t="str">
        <f t="shared" si="92"/>
        <v>0.00001+6.31360963439168E-07j</v>
      </c>
      <c r="BQ175" s="158" t="str">
        <f t="shared" si="93"/>
        <v>1.37986587605854E-07+6.42002950078258E-07j</v>
      </c>
      <c r="BR175" s="158" t="str">
        <f t="shared" si="94"/>
        <v>-0.003559670460078-0.0161629635299508j</v>
      </c>
      <c r="BS175" s="158" t="str">
        <f t="shared" si="95"/>
        <v>0.0000413879865876059+1.27336391351743E-06j</v>
      </c>
      <c r="BT175" s="158" t="str">
        <f t="shared" si="132"/>
        <v>-1.26746258763468E-07-6.73485273701444E-07j</v>
      </c>
      <c r="BU175" s="158" t="str">
        <f t="shared" si="133"/>
        <v>-1.37986587605854E-07-6.42002950078258E-07j</v>
      </c>
      <c r="BV175" s="158" t="str">
        <f t="shared" si="134"/>
        <v>-2.64732846369322E-07-0.0000013154882237797j</v>
      </c>
      <c r="BW175" s="158" t="str">
        <f t="shared" si="135"/>
        <v>0.99999542913855-0.00213795242169642j</v>
      </c>
      <c r="BX175" s="158" t="str">
        <f t="shared" si="136"/>
        <v>-0.00001-6.31360963439168E-07j</v>
      </c>
      <c r="BY175" s="158" t="str">
        <f t="shared" si="137"/>
        <v>1.91608752977071-7.2171324940931j</v>
      </c>
      <c r="BZ175" s="71">
        <f t="shared" si="138"/>
        <v>17.463102474696054</v>
      </c>
      <c r="CA175" s="71">
        <f t="shared" si="139"/>
        <v>104.86853836635498</v>
      </c>
      <c r="CB175" s="158" t="str">
        <f t="shared" si="96"/>
        <v>10.8733568895538-56.4693036058818j</v>
      </c>
      <c r="CC175" s="71" t="str">
        <f t="shared" si="97"/>
        <v>-0.764475365567917-17.6279086024985j</v>
      </c>
      <c r="CD175" s="71">
        <f t="shared" si="140"/>
        <v>24.932176017971685</v>
      </c>
      <c r="CE175" s="71">
        <f t="shared" si="141"/>
        <v>87.516790870179719</v>
      </c>
      <c r="CF175" s="71"/>
      <c r="CG175" s="71">
        <f t="shared" si="142"/>
        <v>-23.932176017971685</v>
      </c>
      <c r="CH175" s="71">
        <f t="shared" si="143"/>
        <v>-87.516790870179719</v>
      </c>
      <c r="CI175" s="71"/>
      <c r="CJ175" s="158"/>
      <c r="CK175" s="158"/>
      <c r="CL175" s="158"/>
      <c r="CM175" s="71"/>
      <c r="CN175" s="158">
        <v>17378.0082874937</v>
      </c>
      <c r="CO175" s="158">
        <v>5.5076426319460099</v>
      </c>
      <c r="CP175" s="158">
        <v>89.535016334148196</v>
      </c>
      <c r="CQ175" s="64"/>
      <c r="CR175" s="69"/>
      <c r="CS175" s="69"/>
      <c r="CT175" s="69"/>
      <c r="CU175" s="64"/>
      <c r="CV175" s="69"/>
      <c r="CW175" s="69"/>
      <c r="CX175" s="69"/>
      <c r="CY175" s="64"/>
      <c r="CZ175" s="69"/>
      <c r="DA175" s="69"/>
      <c r="DB175" s="69"/>
      <c r="DC175" s="64"/>
      <c r="DD175" s="69"/>
      <c r="DE175" s="69"/>
      <c r="DF175" s="69"/>
      <c r="DG175" s="64"/>
      <c r="DH175" s="69"/>
      <c r="DI175" s="69"/>
      <c r="DJ175" s="69"/>
      <c r="DK175" s="64"/>
      <c r="DL175" s="69"/>
      <c r="DM175" s="69"/>
      <c r="DN175" s="69"/>
      <c r="DO175" s="70"/>
    </row>
    <row r="176" spans="1:119">
      <c r="A176" s="71">
        <v>112</v>
      </c>
      <c r="B176" s="71">
        <f t="shared" si="72"/>
        <v>2290.8676527677749</v>
      </c>
      <c r="C176" s="71" t="str">
        <f t="shared" si="98"/>
        <v>14393.9459765635j</v>
      </c>
      <c r="D176" s="71">
        <f t="shared" si="73"/>
        <v>0.99991603080636005</v>
      </c>
      <c r="E176" s="71" t="str">
        <f t="shared" si="74"/>
        <v>-0.0143939459765635j</v>
      </c>
      <c r="F176" s="71" t="str">
        <f t="shared" si="99"/>
        <v>0.99991603080636-0.0143939459765635j</v>
      </c>
      <c r="G176" s="71">
        <f t="shared" si="100"/>
        <v>1.7047610535565234E-4</v>
      </c>
      <c r="H176" s="71">
        <f t="shared" si="101"/>
        <v>-0.82472464777844356</v>
      </c>
      <c r="I176" s="71"/>
      <c r="J176" s="71">
        <f t="shared" si="75"/>
        <v>42.477876106194692</v>
      </c>
      <c r="K176" s="71" t="str">
        <f t="shared" si="76"/>
        <v>1+0.475647944795541j</v>
      </c>
      <c r="L176" s="71">
        <f t="shared" si="77"/>
        <v>0.97152361162842715</v>
      </c>
      <c r="M176" s="71" t="str">
        <f t="shared" si="78"/>
        <v>0.0731441739704628j</v>
      </c>
      <c r="N176" s="71" t="str">
        <f t="shared" si="102"/>
        <v>0.971523611628427+0.0731441739704628j</v>
      </c>
      <c r="O176" s="71" t="str">
        <f t="shared" si="103"/>
        <v>1.06016202728331+0.409772098454476j</v>
      </c>
      <c r="P176" s="71" t="str">
        <f t="shared" si="104"/>
        <v>45.0334312474326+17.4062484299246j</v>
      </c>
      <c r="Q176" s="71"/>
      <c r="R176" s="71">
        <f t="shared" si="79"/>
        <v>46.725663716814154</v>
      </c>
      <c r="S176" s="71" t="str">
        <f t="shared" si="80"/>
        <v>1+0.000647727568945357j</v>
      </c>
      <c r="T176" s="71" t="str">
        <f t="shared" si="105"/>
        <v>0.971523611628427+0.0731441739704628j</v>
      </c>
      <c r="U176" s="71" t="str">
        <f t="shared" si="106"/>
        <v>1.02355941618808-0.0763951380588853j</v>
      </c>
      <c r="V176" s="71" t="str">
        <f t="shared" si="107"/>
        <v>47.8264930749828-3.56961353053907j</v>
      </c>
      <c r="W176" s="71"/>
      <c r="X176" s="71" t="str">
        <f t="shared" si="81"/>
        <v>2.18872383067437+0.809968291783284j</v>
      </c>
      <c r="Y176" s="71">
        <f t="shared" si="108"/>
        <v>7.3612234332261117</v>
      </c>
      <c r="Z176" s="71">
        <f t="shared" si="109"/>
        <v>-159.69229186107171</v>
      </c>
      <c r="AA176" s="71"/>
      <c r="AB176" s="71" t="str">
        <f t="shared" si="82"/>
        <v>7.70601705356254-0.57515199155069j</v>
      </c>
      <c r="AC176" s="71">
        <f t="shared" si="110"/>
        <v>17.760725174540045</v>
      </c>
      <c r="AD176" s="71">
        <f t="shared" si="111"/>
        <v>175.73154407399693</v>
      </c>
      <c r="AE176" s="71"/>
      <c r="AF176" s="71" t="str">
        <f t="shared" si="112"/>
        <v>2.22713293167935-0.746085008965537j</v>
      </c>
      <c r="AG176" s="71">
        <f t="shared" si="113"/>
        <v>7.4168440076082138</v>
      </c>
      <c r="AH176" s="71">
        <f t="shared" si="114"/>
        <v>161.47925514496117</v>
      </c>
      <c r="AI176" s="71"/>
      <c r="AJ176" s="71" t="str">
        <f t="shared" si="83"/>
        <v>99544.4119354969-6734.33337204114j</v>
      </c>
      <c r="AK176" s="71" t="str">
        <f t="shared" si="84"/>
        <v>31999.9885264921-19.1612140138007j</v>
      </c>
      <c r="AL176" s="71" t="str">
        <f t="shared" si="115"/>
        <v>10000-1543858.94308655j</v>
      </c>
      <c r="AM176" s="71" t="str">
        <f t="shared" si="116"/>
        <v>963.119901169031-479132.939849703j</v>
      </c>
      <c r="AN176" s="71" t="str">
        <f t="shared" si="117"/>
        <v>10963.119901169-479132.939849703j</v>
      </c>
      <c r="AO176" s="71" t="str">
        <f t="shared" si="118"/>
        <v>31807.3545803241-2138.99486009933j</v>
      </c>
      <c r="AP176" s="71" t="str">
        <f t="shared" si="119"/>
        <v>0.242631733040492+0.0123110590476882j</v>
      </c>
      <c r="AQ176" s="71" t="str">
        <f t="shared" si="85"/>
        <v>1+0.230303135625016j</v>
      </c>
      <c r="AR176" s="71" t="str">
        <f t="shared" si="86"/>
        <v>1+0.000459686897455122j</v>
      </c>
      <c r="AS176" s="71" t="str">
        <f t="shared" si="87"/>
        <v>7.21136693425831E-07j</v>
      </c>
      <c r="AT176" s="71" t="str">
        <f t="shared" si="120"/>
        <v>-3.31497089241966E-10+7.21136693425831E-07j</v>
      </c>
      <c r="AU176" s="149" t="str">
        <f t="shared" si="121"/>
        <v>318723.762435369-1386846.16261644j</v>
      </c>
      <c r="AV176" s="71" t="str">
        <f t="shared" si="88"/>
        <v>9638.12143387922-64.584944029317j</v>
      </c>
      <c r="AW176" s="71"/>
      <c r="AX176" s="71" t="str">
        <f t="shared" si="89"/>
        <v>0.602382589617451-0.00403655900183231j</v>
      </c>
      <c r="AY176" s="71"/>
      <c r="AZ176" s="71" t="str">
        <f t="shared" si="122"/>
        <v>3.83744722565064-13.7334429653764j</v>
      </c>
      <c r="BA176" s="71" t="str">
        <f t="shared" si="123"/>
        <v>2.25617554447969-8.28827701998976j</v>
      </c>
      <c r="BB176" s="71">
        <f t="shared" si="124"/>
        <v>18.679731673222296</v>
      </c>
      <c r="BC176" s="71">
        <f t="shared" si="125"/>
        <v>105.22768162324999</v>
      </c>
      <c r="BD176" s="71" t="str">
        <f t="shared" si="90"/>
        <v>12.6191081870203-65.167247918387j</v>
      </c>
      <c r="BE176" s="71">
        <f t="shared" si="126"/>
        <v>36.440456847762334</v>
      </c>
      <c r="BF176" s="71">
        <f t="shared" si="127"/>
        <v>100.95922569724692</v>
      </c>
      <c r="BG176" s="71"/>
      <c r="BH176" s="71" t="str">
        <f t="shared" si="91"/>
        <v>-1.15895638000761-20.1423934494313j</v>
      </c>
      <c r="BI176" s="71">
        <f t="shared" si="128"/>
        <v>26.096575680830494</v>
      </c>
      <c r="BJ176" s="71">
        <f t="shared" si="129"/>
        <v>86.706936768211165</v>
      </c>
      <c r="BK176" s="71"/>
      <c r="BL176" s="71">
        <f t="shared" si="130"/>
        <v>-25.096575680830494</v>
      </c>
      <c r="BM176" s="71">
        <f t="shared" si="131"/>
        <v>-86.706936768211165</v>
      </c>
      <c r="BN176" s="71"/>
      <c r="BO176" s="158"/>
      <c r="BP176" s="158" t="str">
        <f t="shared" si="92"/>
        <v>0.00001+6.76515460898484E-07j</v>
      </c>
      <c r="BQ176" s="158" t="str">
        <f t="shared" si="93"/>
        <v>1.57400115784364E-07+6.83447558615295E-07j</v>
      </c>
      <c r="BR176" s="158" t="str">
        <f t="shared" si="94"/>
        <v>-0.00401367202300443-0.0172225380611356j</v>
      </c>
      <c r="BS176" s="158" t="str">
        <f t="shared" si="95"/>
        <v>0.0000414074001157844+1.35996301951378E-06j</v>
      </c>
      <c r="BT176" s="158" t="str">
        <f t="shared" si="132"/>
        <v>-1.42773708524761E-07-7.18598970030511E-07j</v>
      </c>
      <c r="BU176" s="158" t="str">
        <f t="shared" si="133"/>
        <v>-1.57400115784364E-07-6.83447558615295E-07j</v>
      </c>
      <c r="BV176" s="158" t="str">
        <f t="shared" si="134"/>
        <v>-3.00173824309125E-07-1.40204652864581E-06j</v>
      </c>
      <c r="BW176" s="158" t="str">
        <f t="shared" si="135"/>
        <v>0.999994751952427-0.00229085574218335j</v>
      </c>
      <c r="BX176" s="158" t="str">
        <f t="shared" si="136"/>
        <v>-0.00001-6.76515460898484E-07j</v>
      </c>
      <c r="BY176" s="158" t="str">
        <f t="shared" si="137"/>
        <v>1.90606871712104-6.72541544804924j</v>
      </c>
      <c r="BZ176" s="71">
        <f t="shared" si="138"/>
        <v>16.889917786199206</v>
      </c>
      <c r="CA176" s="71">
        <f t="shared" si="139"/>
        <v>105.82340777593714</v>
      </c>
      <c r="CB176" s="158" t="str">
        <f t="shared" si="96"/>
        <v>10.8200619504455-52.922445353645j</v>
      </c>
      <c r="CC176" s="71" t="str">
        <f t="shared" si="97"/>
        <v>-0.772663234910704-16.4004835194776j</v>
      </c>
      <c r="CD176" s="71">
        <f t="shared" si="140"/>
        <v>24.306761793807379</v>
      </c>
      <c r="CE176" s="71">
        <f t="shared" si="141"/>
        <v>87.3026629208983</v>
      </c>
      <c r="CF176" s="71"/>
      <c r="CG176" s="71">
        <f t="shared" si="142"/>
        <v>-23.306761793807379</v>
      </c>
      <c r="CH176" s="71">
        <f t="shared" si="143"/>
        <v>-87.3026629208983</v>
      </c>
      <c r="CI176" s="71"/>
      <c r="CJ176" s="158"/>
      <c r="CK176" s="158"/>
      <c r="CL176" s="158"/>
      <c r="CM176" s="71"/>
      <c r="CN176" s="158">
        <v>18197.008586099801</v>
      </c>
      <c r="CO176" s="158">
        <v>5.1146107921287403</v>
      </c>
      <c r="CP176" s="158">
        <v>90.647208384488806</v>
      </c>
      <c r="CQ176" s="64"/>
      <c r="CR176" s="69"/>
      <c r="CS176" s="69"/>
      <c r="CT176" s="69"/>
      <c r="CU176" s="64"/>
      <c r="CV176" s="69"/>
      <c r="CW176" s="69"/>
      <c r="CX176" s="69"/>
      <c r="CY176" s="64"/>
      <c r="CZ176" s="69"/>
      <c r="DA176" s="69"/>
      <c r="DB176" s="69"/>
      <c r="DC176" s="64"/>
      <c r="DD176" s="69"/>
      <c r="DE176" s="69"/>
      <c r="DF176" s="69"/>
      <c r="DG176" s="64"/>
      <c r="DH176" s="69"/>
      <c r="DI176" s="69"/>
      <c r="DJ176" s="69"/>
      <c r="DK176" s="64"/>
      <c r="DL176" s="69"/>
      <c r="DM176" s="69"/>
      <c r="DN176" s="69"/>
      <c r="DO176" s="70"/>
    </row>
    <row r="177" spans="1:119">
      <c r="A177" s="71">
        <v>113</v>
      </c>
      <c r="B177" s="71">
        <f t="shared" si="72"/>
        <v>2454.7089156850293</v>
      </c>
      <c r="C177" s="71" t="str">
        <f t="shared" si="98"/>
        <v>15423.3909924349j</v>
      </c>
      <c r="D177" s="71">
        <f t="shared" si="73"/>
        <v>0.99990359046622812</v>
      </c>
      <c r="E177" s="71" t="str">
        <f t="shared" si="74"/>
        <v>-0.0154233909924349j</v>
      </c>
      <c r="F177" s="71" t="str">
        <f t="shared" si="99"/>
        <v>0.999903590466228-0.0154233909924349j</v>
      </c>
      <c r="G177" s="71">
        <f t="shared" si="100"/>
        <v>1.9573739715549282E-4</v>
      </c>
      <c r="H177" s="71">
        <f t="shared" si="101"/>
        <v>-0.8837103328077216</v>
      </c>
      <c r="I177" s="71"/>
      <c r="J177" s="71">
        <f t="shared" si="75"/>
        <v>42.477876106194692</v>
      </c>
      <c r="K177" s="71" t="str">
        <f t="shared" si="76"/>
        <v>1+0.509665955345011j</v>
      </c>
      <c r="L177" s="71">
        <f t="shared" si="77"/>
        <v>0.9673047315640273</v>
      </c>
      <c r="M177" s="71" t="str">
        <f t="shared" si="78"/>
        <v>0.0783753944750086j</v>
      </c>
      <c r="N177" s="71" t="str">
        <f t="shared" si="102"/>
        <v>0.967304731564027+0.0783753944750086j</v>
      </c>
      <c r="O177" s="71" t="str">
        <f t="shared" si="103"/>
        <v>1.06947057407429+0.440239526724922j</v>
      </c>
      <c r="P177" s="71" t="str">
        <f t="shared" si="104"/>
        <v>45.4288385447486+18.700440073271j</v>
      </c>
      <c r="Q177" s="71"/>
      <c r="R177" s="71">
        <f t="shared" si="79"/>
        <v>46.725663716814154</v>
      </c>
      <c r="S177" s="71" t="str">
        <f t="shared" si="80"/>
        <v>1+0.000694052594659571j</v>
      </c>
      <c r="T177" s="71" t="str">
        <f t="shared" si="105"/>
        <v>0.967304731564027+0.0783753944750086j</v>
      </c>
      <c r="U177" s="71" t="str">
        <f t="shared" si="106"/>
        <v>1.02711553265568-0.082504023648886j</v>
      </c>
      <c r="V177" s="71" t="str">
        <f t="shared" si="107"/>
        <v>47.9926549771858-3.85505526430193j</v>
      </c>
      <c r="W177" s="71"/>
      <c r="X177" s="71" t="str">
        <f t="shared" si="81"/>
        <v>2.20963884088191+0.869973887933824j</v>
      </c>
      <c r="Y177" s="71">
        <f t="shared" si="108"/>
        <v>7.5122969423244621</v>
      </c>
      <c r="Z177" s="71">
        <f t="shared" si="109"/>
        <v>-158.50956299834533</v>
      </c>
      <c r="AA177" s="71"/>
      <c r="AB177" s="71" t="str">
        <f t="shared" si="82"/>
        <v>7.73278979748966-0.621143631889581j</v>
      </c>
      <c r="AC177" s="71">
        <f t="shared" si="110"/>
        <v>17.794655877533739</v>
      </c>
      <c r="AD177" s="71">
        <f t="shared" si="111"/>
        <v>175.40752282872995</v>
      </c>
      <c r="AE177" s="71"/>
      <c r="AF177" s="71" t="str">
        <f t="shared" si="112"/>
        <v>2.19548628078168-0.788611894661365j</v>
      </c>
      <c r="AG177" s="71">
        <f t="shared" si="113"/>
        <v>7.357640223123461</v>
      </c>
      <c r="AH177" s="71">
        <f t="shared" si="114"/>
        <v>160.24186839215218</v>
      </c>
      <c r="AI177" s="71"/>
      <c r="AJ177" s="71" t="str">
        <f t="shared" si="83"/>
        <v>99477.2677425351-7211.10093768558j</v>
      </c>
      <c r="AK177" s="71" t="str">
        <f t="shared" si="84"/>
        <v>31999.986826651-20.5316096369365j</v>
      </c>
      <c r="AL177" s="71" t="str">
        <f t="shared" si="115"/>
        <v>10000-1440812.99845942j</v>
      </c>
      <c r="AM177" s="71" t="str">
        <f t="shared" si="116"/>
        <v>963.117053880769-447153.471617685j</v>
      </c>
      <c r="AN177" s="71" t="str">
        <f t="shared" si="117"/>
        <v>10963.1170538808-447153.471617685j</v>
      </c>
      <c r="AO177" s="71" t="str">
        <f t="shared" si="118"/>
        <v>31779.077711585-2289.24085207556j</v>
      </c>
      <c r="AP177" s="71" t="str">
        <f t="shared" si="119"/>
        <v>0.242662463504236+0.0131909824641275j</v>
      </c>
      <c r="AQ177" s="71" t="str">
        <f t="shared" si="85"/>
        <v>1+0.246774255878958j</v>
      </c>
      <c r="AR177" s="71" t="str">
        <f t="shared" si="86"/>
        <v>1+0.000492563384987941j</v>
      </c>
      <c r="AS177" s="71" t="str">
        <f t="shared" si="87"/>
        <v>7.72711888720989E-07j</v>
      </c>
      <c r="AT177" s="71" t="str">
        <f t="shared" si="120"/>
        <v>-3.80609583528836E-10+7.72711888720989E-07j</v>
      </c>
      <c r="AU177" s="149" t="str">
        <f t="shared" si="121"/>
        <v>318723.752457199-1294300.40344029j</v>
      </c>
      <c r="AV177" s="71" t="str">
        <f t="shared" si="88"/>
        <v>9638.05731881769-69.2035539936448j</v>
      </c>
      <c r="AW177" s="71"/>
      <c r="AX177" s="71" t="str">
        <f t="shared" si="89"/>
        <v>0.602378582426106-0.0043252221246028j</v>
      </c>
      <c r="AY177" s="71"/>
      <c r="AZ177" s="71" t="str">
        <f t="shared" si="122"/>
        <v>3.83788140869598-12.7983385187016j</v>
      </c>
      <c r="BA177" s="71" t="str">
        <f t="shared" si="123"/>
        <v>2.25650190557055-7.72604470388539j</v>
      </c>
      <c r="BB177" s="71">
        <f t="shared" si="124"/>
        <v>18.114648608306922</v>
      </c>
      <c r="BC177" s="71">
        <f t="shared" si="125"/>
        <v>106.281199470895</v>
      </c>
      <c r="BD177" s="71" t="str">
        <f t="shared" si="90"/>
        <v>12.6500714458993-61.1454914501458j</v>
      </c>
      <c r="BE177" s="71">
        <f t="shared" si="126"/>
        <v>35.909304485840657</v>
      </c>
      <c r="BF177" s="71">
        <f t="shared" si="127"/>
        <v>101.68872229962497</v>
      </c>
      <c r="BG177" s="71"/>
      <c r="BH177" s="71" t="str">
        <f t="shared" si="91"/>
        <v>-1.1387317759316-18.7419293951453j</v>
      </c>
      <c r="BI177" s="71">
        <f t="shared" si="128"/>
        <v>25.472288831430383</v>
      </c>
      <c r="BJ177" s="71">
        <f t="shared" si="129"/>
        <v>86.523067863047189</v>
      </c>
      <c r="BK177" s="71"/>
      <c r="BL177" s="71">
        <f t="shared" si="130"/>
        <v>-24.472288831430383</v>
      </c>
      <c r="BM177" s="71">
        <f t="shared" si="131"/>
        <v>-86.523067863047189</v>
      </c>
      <c r="BN177" s="71"/>
      <c r="BO177" s="158"/>
      <c r="BP177" s="158" t="str">
        <f t="shared" si="92"/>
        <v>0.00001+7.2489937664444E-07j</v>
      </c>
      <c r="BQ177" s="158" t="str">
        <f t="shared" si="93"/>
        <v>1.79380935273617E-07+7.26902952800727E-07j</v>
      </c>
      <c r="BR177" s="158" t="str">
        <f t="shared" si="94"/>
        <v>-0.00452874308228143-0.0183371059182384j</v>
      </c>
      <c r="BS177" s="158" t="str">
        <f t="shared" si="95"/>
        <v>0.0000414293809352736+1.45180232944517E-06j</v>
      </c>
      <c r="BT177" s="158" t="str">
        <f t="shared" si="132"/>
        <v>-1.61001169226441E-07-7.66269786093474E-07j</v>
      </c>
      <c r="BU177" s="158" t="str">
        <f t="shared" si="133"/>
        <v>-1.79380935273617E-07-7.26902952800727E-07j</v>
      </c>
      <c r="BV177" s="158" t="str">
        <f t="shared" si="134"/>
        <v>-3.40382104500058E-07-0.0000014931727388942j</v>
      </c>
      <c r="BW177" s="158" t="str">
        <f t="shared" si="135"/>
        <v>0.999993974439858-0.00245469424469673j</v>
      </c>
      <c r="BX177" s="158" t="str">
        <f t="shared" si="136"/>
        <v>-0.00001-7.2489937664444E-07j</v>
      </c>
      <c r="BY177" s="158" t="str">
        <f t="shared" si="137"/>
        <v>1.89737349221125-6.26577684197049j</v>
      </c>
      <c r="BZ177" s="71">
        <f t="shared" si="138"/>
        <v>16.320520208160708</v>
      </c>
      <c r="CA177" s="71">
        <f t="shared" si="139"/>
        <v>106.84711872379248</v>
      </c>
      <c r="CB177" s="158" t="str">
        <f t="shared" si="96"/>
        <v>10.7800429983673-49.6304766989395j</v>
      </c>
      <c r="CC177" s="71" t="str">
        <f t="shared" si="97"/>
        <v>-0.775608675203027-15.2527183995587j</v>
      </c>
      <c r="CD177" s="71">
        <f t="shared" si="140"/>
        <v>23.678160431284148</v>
      </c>
      <c r="CE177" s="71">
        <f t="shared" si="141"/>
        <v>87.088987115944647</v>
      </c>
      <c r="CF177" s="71"/>
      <c r="CG177" s="71">
        <f t="shared" si="142"/>
        <v>-22.678160431284148</v>
      </c>
      <c r="CH177" s="71">
        <f t="shared" si="143"/>
        <v>-87.088987115944647</v>
      </c>
      <c r="CI177" s="71"/>
      <c r="CJ177" s="158"/>
      <c r="CK177" s="158"/>
      <c r="CL177" s="158"/>
      <c r="CM177" s="71"/>
      <c r="CN177" s="158">
        <v>19054.607179632399</v>
      </c>
      <c r="CO177" s="158">
        <v>4.7325013050023399</v>
      </c>
      <c r="CP177" s="158">
        <v>91.759117363613896</v>
      </c>
      <c r="CQ177" s="64"/>
      <c r="CR177" s="69"/>
      <c r="CS177" s="69"/>
      <c r="CT177" s="69"/>
      <c r="CU177" s="64"/>
      <c r="CV177" s="69"/>
      <c r="CW177" s="69"/>
      <c r="CX177" s="69"/>
      <c r="CY177" s="64"/>
      <c r="CZ177" s="69"/>
      <c r="DA177" s="69"/>
      <c r="DB177" s="69"/>
      <c r="DC177" s="64"/>
      <c r="DD177" s="69"/>
      <c r="DE177" s="69"/>
      <c r="DF177" s="69"/>
      <c r="DG177" s="64"/>
      <c r="DH177" s="69"/>
      <c r="DI177" s="69"/>
      <c r="DJ177" s="69"/>
      <c r="DK177" s="64"/>
      <c r="DL177" s="69"/>
      <c r="DM177" s="69"/>
      <c r="DN177" s="69"/>
      <c r="DO177" s="70"/>
    </row>
    <row r="178" spans="1:119">
      <c r="A178" s="71">
        <v>114</v>
      </c>
      <c r="B178" s="71">
        <f t="shared" si="72"/>
        <v>2630.2679918953822</v>
      </c>
      <c r="C178" s="71" t="str">
        <f t="shared" si="98"/>
        <v>16526.4612006218j</v>
      </c>
      <c r="D178" s="71">
        <f t="shared" si="73"/>
        <v>0.99988930704465295</v>
      </c>
      <c r="E178" s="71" t="str">
        <f t="shared" si="74"/>
        <v>-0.0165264612006218j</v>
      </c>
      <c r="F178" s="71" t="str">
        <f t="shared" si="99"/>
        <v>0.999889307044653-0.0165264612006218j</v>
      </c>
      <c r="G178" s="71">
        <f t="shared" si="100"/>
        <v>2.2474271726629339E-4</v>
      </c>
      <c r="H178" s="71">
        <f t="shared" si="101"/>
        <v>-0.94691508226121013</v>
      </c>
      <c r="I178" s="71"/>
      <c r="J178" s="71">
        <f t="shared" si="75"/>
        <v>42.477876106194692</v>
      </c>
      <c r="K178" s="71" t="str">
        <f t="shared" si="76"/>
        <v>1+0.546116910374547j</v>
      </c>
      <c r="L178" s="71">
        <f t="shared" si="77"/>
        <v>0.96246080913942522</v>
      </c>
      <c r="M178" s="71" t="str">
        <f t="shared" si="78"/>
        <v>0.0839807482355845j</v>
      </c>
      <c r="N178" s="71" t="str">
        <f t="shared" si="102"/>
        <v>0.962460809139425+0.0839807482355845j</v>
      </c>
      <c r="O178" s="71" t="str">
        <f t="shared" si="103"/>
        <v>1.08028911444785+0.473155288930305j</v>
      </c>
      <c r="P178" s="71" t="str">
        <f t="shared" si="104"/>
        <v>45.8883871623866+20.0986317421722j</v>
      </c>
      <c r="Q178" s="71"/>
      <c r="R178" s="71">
        <f t="shared" si="79"/>
        <v>46.725663716814154</v>
      </c>
      <c r="S178" s="71" t="str">
        <f t="shared" si="80"/>
        <v>1+0.000743690754027981j</v>
      </c>
      <c r="T178" s="71" t="str">
        <f t="shared" si="105"/>
        <v>0.962460809139425+0.0839807482355845j</v>
      </c>
      <c r="U178" s="71" t="str">
        <f t="shared" si="106"/>
        <v>1.03121941548578-0.0892076711469421j</v>
      </c>
      <c r="V178" s="71" t="str">
        <f t="shared" si="107"/>
        <v>48.1844116262382-4.16828764297216j</v>
      </c>
      <c r="W178" s="71"/>
      <c r="X178" s="71" t="str">
        <f t="shared" si="81"/>
        <v>2.23393240752156+0.934749001867377j</v>
      </c>
      <c r="Y178" s="71">
        <f t="shared" si="108"/>
        <v>7.6820949181694722</v>
      </c>
      <c r="Z178" s="71">
        <f t="shared" si="109"/>
        <v>-157.29400110319139</v>
      </c>
      <c r="AA178" s="71"/>
      <c r="AB178" s="71" t="str">
        <f t="shared" si="82"/>
        <v>7.76368648074459-0.671613024407582j</v>
      </c>
      <c r="AC178" s="71">
        <f t="shared" si="110"/>
        <v>17.833739016114041</v>
      </c>
      <c r="AD178" s="71">
        <f t="shared" si="111"/>
        <v>175.05582415139668</v>
      </c>
      <c r="AE178" s="71"/>
      <c r="AF178" s="71" t="str">
        <f t="shared" si="112"/>
        <v>2.16019120592811-0.83206735914861j</v>
      </c>
      <c r="AG178" s="71">
        <f t="shared" si="113"/>
        <v>7.2906448009415783</v>
      </c>
      <c r="AH178" s="71">
        <f t="shared" si="114"/>
        <v>158.93419963764387</v>
      </c>
      <c r="AI178" s="71"/>
      <c r="AJ178" s="71" t="str">
        <f t="shared" si="83"/>
        <v>99400.2875109187-7720.8544759353j</v>
      </c>
      <c r="AK178" s="71" t="str">
        <f t="shared" si="84"/>
        <v>31999.9848749726-22.0000147517995j</v>
      </c>
      <c r="AL178" s="71" t="str">
        <f t="shared" si="115"/>
        <v>10000-1344644.92745647j</v>
      </c>
      <c r="AM178" s="71" t="str">
        <f t="shared" si="116"/>
        <v>963.11378477719-417308.537892123j</v>
      </c>
      <c r="AN178" s="71" t="str">
        <f t="shared" si="117"/>
        <v>10963.1137847772-417308.537892123j</v>
      </c>
      <c r="AO178" s="71" t="str">
        <f t="shared" si="118"/>
        <v>31746.694728181-2449.61152747016j</v>
      </c>
      <c r="AP178" s="71" t="str">
        <f t="shared" si="119"/>
        <v>0.242697743608946+0.0141337096606336j</v>
      </c>
      <c r="AQ178" s="71" t="str">
        <f t="shared" si="85"/>
        <v>1+0.264423379209949j</v>
      </c>
      <c r="AR178" s="71" t="str">
        <f t="shared" si="86"/>
        <v>1+0.000527791176067762j</v>
      </c>
      <c r="AS178" s="71" t="str">
        <f t="shared" si="87"/>
        <v>8.27975706151152E-07j</v>
      </c>
      <c r="AT178" s="71" t="str">
        <f t="shared" si="120"/>
        <v>-4.36998271705052E-10+8.27975706151152E-07j</v>
      </c>
      <c r="AU178" s="149" t="str">
        <f t="shared" si="121"/>
        <v>318723.74100073-1207933.12447912j</v>
      </c>
      <c r="AV178" s="71" t="str">
        <f t="shared" si="88"/>
        <v>9637.98370592955-74.1523777350114j</v>
      </c>
      <c r="AW178" s="71"/>
      <c r="AX178" s="71" t="str">
        <f t="shared" si="89"/>
        <v>0.602373981620597-0.00463452360843821j</v>
      </c>
      <c r="AY178" s="71"/>
      <c r="AZ178" s="71" t="str">
        <f t="shared" si="122"/>
        <v>3.8383798503468-11.9243311435627j</v>
      </c>
      <c r="BA178" s="71" t="str">
        <f t="shared" si="123"/>
        <v>2.256876559226-7.20069589114494j</v>
      </c>
      <c r="BB178" s="71">
        <f t="shared" si="124"/>
        <v>17.554442573615184</v>
      </c>
      <c r="BC178" s="71">
        <f t="shared" si="125"/>
        <v>107.40228409801962</v>
      </c>
      <c r="BD178" s="71" t="str">
        <f t="shared" si="90"/>
        <v>12.6856008862812-57.4196930336914j</v>
      </c>
      <c r="BE178" s="71">
        <f t="shared" si="126"/>
        <v>35.388181589729221</v>
      </c>
      <c r="BF178" s="71">
        <f t="shared" si="127"/>
        <v>102.45810824941633</v>
      </c>
      <c r="BG178" s="71"/>
      <c r="BH178" s="71" t="str">
        <f t="shared" si="91"/>
        <v>-1.1161791180719-17.4327532591736j</v>
      </c>
      <c r="BI178" s="71">
        <f t="shared" si="128"/>
        <v>24.84508737455679</v>
      </c>
      <c r="BJ178" s="71">
        <f t="shared" si="129"/>
        <v>86.336483735663563</v>
      </c>
      <c r="BK178" s="71"/>
      <c r="BL178" s="71">
        <f t="shared" si="130"/>
        <v>-23.84508737455679</v>
      </c>
      <c r="BM178" s="71">
        <f t="shared" si="131"/>
        <v>-86.336483735663563</v>
      </c>
      <c r="BN178" s="71"/>
      <c r="BO178" s="158"/>
      <c r="BP178" s="158" t="str">
        <f t="shared" si="92"/>
        <v>0.00001+7.76743676429225E-07j</v>
      </c>
      <c r="BQ178" s="158" t="str">
        <f t="shared" si="93"/>
        <v>2.0422012143426E-07+7.72322485418777E-07j</v>
      </c>
      <c r="BR178" s="158" t="str">
        <f t="shared" si="94"/>
        <v>-0.00511211586401916-0.0195063569508467j</v>
      </c>
      <c r="BS178" s="158" t="str">
        <f t="shared" si="95"/>
        <v>0.0000414542201214343+0.000001549066161848j</v>
      </c>
      <c r="BT178" s="158" t="str">
        <f t="shared" si="132"/>
        <v>-1.81702138819841E-07-8.16539820508067E-07j</v>
      </c>
      <c r="BU178" s="158" t="str">
        <f t="shared" si="133"/>
        <v>-2.0422012143426E-07-7.72322485418777E-07j</v>
      </c>
      <c r="BV178" s="158" t="str">
        <f t="shared" si="134"/>
        <v>-3.85922260254101E-07-1.58886230592684E-06j</v>
      </c>
      <c r="BW178" s="158" t="str">
        <f t="shared" si="135"/>
        <v>0.999993081737477-0.00263024992360159j</v>
      </c>
      <c r="BX178" s="158" t="str">
        <f t="shared" si="136"/>
        <v>-0.00001-7.76743676429225E-07j</v>
      </c>
      <c r="BY178" s="158" t="str">
        <f t="shared" si="137"/>
        <v>1.88983572163492-5.83602753969231j</v>
      </c>
      <c r="BZ178" s="71">
        <f t="shared" si="138"/>
        <v>15.755422566614117</v>
      </c>
      <c r="CA178" s="71">
        <f t="shared" si="139"/>
        <v>107.94310840191523</v>
      </c>
      <c r="CB178" s="158" t="str">
        <f t="shared" si="96"/>
        <v>10.7525399364265-46.578326395803j</v>
      </c>
      <c r="CC178" s="71" t="str">
        <f t="shared" si="97"/>
        <v>-0.773561516345786-14.1794059869231j</v>
      </c>
      <c r="CD178" s="71">
        <f t="shared" si="140"/>
        <v>23.046067367555718</v>
      </c>
      <c r="CE178" s="71">
        <f t="shared" si="141"/>
        <v>86.877308039559082</v>
      </c>
      <c r="CF178" s="71"/>
      <c r="CG178" s="71">
        <f t="shared" si="142"/>
        <v>-22.046067367555718</v>
      </c>
      <c r="CH178" s="71">
        <f t="shared" si="143"/>
        <v>-86.877308039559082</v>
      </c>
      <c r="CI178" s="71"/>
      <c r="CJ178" s="158"/>
      <c r="CK178" s="158"/>
      <c r="CL178" s="158"/>
      <c r="CM178" s="71"/>
      <c r="CN178" s="158">
        <v>19952.623149688701</v>
      </c>
      <c r="CO178" s="158">
        <v>4.3614146056804799</v>
      </c>
      <c r="CP178" s="158">
        <v>92.866932939387198</v>
      </c>
      <c r="CQ178" s="64"/>
      <c r="CR178" s="69"/>
      <c r="CS178" s="69"/>
      <c r="CT178" s="69"/>
      <c r="CU178" s="64"/>
      <c r="CV178" s="69"/>
      <c r="CW178" s="69"/>
      <c r="CX178" s="69"/>
      <c r="CY178" s="64"/>
      <c r="CZ178" s="69"/>
      <c r="DA178" s="69"/>
      <c r="DB178" s="69"/>
      <c r="DC178" s="64"/>
      <c r="DD178" s="69"/>
      <c r="DE178" s="69"/>
      <c r="DF178" s="69"/>
      <c r="DG178" s="64"/>
      <c r="DH178" s="69"/>
      <c r="DI178" s="69"/>
      <c r="DJ178" s="69"/>
      <c r="DK178" s="64"/>
      <c r="DL178" s="69"/>
      <c r="DM178" s="69"/>
      <c r="DN178" s="69"/>
      <c r="DO178" s="70"/>
    </row>
    <row r="179" spans="1:119">
      <c r="A179" s="71">
        <v>115</v>
      </c>
      <c r="B179" s="71">
        <f t="shared" si="72"/>
        <v>2818.3829312644534</v>
      </c>
      <c r="C179" s="71" t="str">
        <f t="shared" si="98"/>
        <v>17708.4222237265j</v>
      </c>
      <c r="D179" s="71">
        <f t="shared" si="73"/>
        <v>0.99987290748244406</v>
      </c>
      <c r="E179" s="71" t="str">
        <f t="shared" si="74"/>
        <v>-0.0177084222237265j</v>
      </c>
      <c r="F179" s="71" t="str">
        <f t="shared" si="99"/>
        <v>0.999872907482444-0.0177084222237265j</v>
      </c>
      <c r="G179" s="71">
        <f t="shared" si="100"/>
        <v>2.5804722688333077E-4</v>
      </c>
      <c r="H179" s="71">
        <f t="shared" si="101"/>
        <v>-1.0146407440975151</v>
      </c>
      <c r="I179" s="71"/>
      <c r="J179" s="71">
        <f t="shared" si="75"/>
        <v>42.477876106194692</v>
      </c>
      <c r="K179" s="71" t="str">
        <f t="shared" si="76"/>
        <v>1+0.585174812383042j</v>
      </c>
      <c r="L179" s="71">
        <f t="shared" si="77"/>
        <v>0.95689924206536847</v>
      </c>
      <c r="M179" s="71" t="str">
        <f t="shared" si="78"/>
        <v>0.0899869930027277j</v>
      </c>
      <c r="N179" s="71" t="str">
        <f t="shared" si="102"/>
        <v>0.956899242065368+0.0899869930027277j</v>
      </c>
      <c r="O179" s="71" t="str">
        <f t="shared" si="103"/>
        <v>1.09288572748598+0.508757129977666j</v>
      </c>
      <c r="P179" s="71" t="str">
        <f t="shared" si="104"/>
        <v>46.4234645303779+21.6109223353345j</v>
      </c>
      <c r="Q179" s="71"/>
      <c r="R179" s="71">
        <f t="shared" si="79"/>
        <v>46.725663716814154</v>
      </c>
      <c r="S179" s="71" t="str">
        <f t="shared" si="80"/>
        <v>1+0.000796879000067692j</v>
      </c>
      <c r="T179" s="71" t="str">
        <f t="shared" si="105"/>
        <v>0.956899242065368+0.0899869930027277j</v>
      </c>
      <c r="U179" s="71" t="str">
        <f t="shared" si="106"/>
        <v>1.03595885805794-0.0965890027372306j</v>
      </c>
      <c r="V179" s="71" t="str">
        <f t="shared" si="107"/>
        <v>48.4058652260701-4.51318526064228j</v>
      </c>
      <c r="W179" s="71"/>
      <c r="X179" s="71" t="str">
        <f t="shared" si="81"/>
        <v>2.26219973629705+1.00474412435107j</v>
      </c>
      <c r="Y179" s="71">
        <f t="shared" si="108"/>
        <v>7.8725201998996175</v>
      </c>
      <c r="Z179" s="71">
        <f t="shared" si="109"/>
        <v>-156.0518517330259</v>
      </c>
      <c r="AA179" s="71"/>
      <c r="AB179" s="71" t="str">
        <f t="shared" si="82"/>
        <v>7.79936806865031-0.727184460919394j</v>
      </c>
      <c r="AC179" s="71">
        <f t="shared" si="110"/>
        <v>17.87877844931722</v>
      </c>
      <c r="AD179" s="71">
        <f t="shared" si="111"/>
        <v>174.67335100934329</v>
      </c>
      <c r="AE179" s="71"/>
      <c r="AF179" s="71" t="str">
        <f t="shared" si="112"/>
        <v>2.12097596778959-0.87616419394669j</v>
      </c>
      <c r="AG179" s="71">
        <f t="shared" si="113"/>
        <v>7.2149757558529366</v>
      </c>
      <c r="AH179" s="71">
        <f t="shared" si="114"/>
        <v>157.5547335441932</v>
      </c>
      <c r="AI179" s="71"/>
      <c r="AJ179" s="71" t="str">
        <f t="shared" si="83"/>
        <v>99312.049175203-8265.70058388052j</v>
      </c>
      <c r="AK179" s="71" t="str">
        <f t="shared" si="84"/>
        <v>31999.9826341462-23.5734388713149j</v>
      </c>
      <c r="AL179" s="71" t="str">
        <f t="shared" si="115"/>
        <v>10000-1254895.66159361j</v>
      </c>
      <c r="AM179" s="71" t="str">
        <f t="shared" si="116"/>
        <v>963.110031371447-389455.670716353j</v>
      </c>
      <c r="AN179" s="71" t="str">
        <f t="shared" si="117"/>
        <v>10963.1100313714-389455.670716353j</v>
      </c>
      <c r="AO179" s="71" t="str">
        <f t="shared" si="118"/>
        <v>31709.6233222384-2620.69154987317j</v>
      </c>
      <c r="AP179" s="71" t="str">
        <f t="shared" si="119"/>
        <v>0.24273824638625+0.0151437029328259j</v>
      </c>
      <c r="AQ179" s="71" t="str">
        <f t="shared" si="85"/>
        <v>1+0.283334755579624j</v>
      </c>
      <c r="AR179" s="71" t="str">
        <f t="shared" si="86"/>
        <v>1+0.000565538434290667j</v>
      </c>
      <c r="AS179" s="71" t="str">
        <f t="shared" si="87"/>
        <v>8.87191953408698E-07j</v>
      </c>
      <c r="AT179" s="71" t="str">
        <f t="shared" si="120"/>
        <v>-5.01741148246033E-10+8.87191953408698E-07j</v>
      </c>
      <c r="AU179" s="149" t="str">
        <f t="shared" si="121"/>
        <v>318723.727846943-1127332.04236856j</v>
      </c>
      <c r="AV179" s="71" t="str">
        <f t="shared" si="88"/>
        <v>9637.89918841212-79.4550075084611j</v>
      </c>
      <c r="AW179" s="71"/>
      <c r="AX179" s="71" t="str">
        <f t="shared" si="89"/>
        <v>0.602368699275758-0.00496593796927882j</v>
      </c>
      <c r="AY179" s="71"/>
      <c r="AZ179" s="71" t="str">
        <f t="shared" si="122"/>
        <v>3.83895204938531-11.1072493275613j</v>
      </c>
      <c r="BA179" s="71" t="str">
        <f t="shared" si="123"/>
        <v>2.25730664140025-6.70972332771892j</v>
      </c>
      <c r="BB179" s="71">
        <f t="shared" si="124"/>
        <v>16.999748442554942</v>
      </c>
      <c r="BC179" s="71">
        <f t="shared" si="125"/>
        <v>108.59413391350729</v>
      </c>
      <c r="BD179" s="71" t="str">
        <f t="shared" si="90"/>
        <v>12.7263587991038-53.9730801848455j</v>
      </c>
      <c r="BE179" s="71">
        <f t="shared" si="126"/>
        <v>34.87852689187217</v>
      </c>
      <c r="BF179" s="71">
        <f t="shared" si="127"/>
        <v>103.26748492285054</v>
      </c>
      <c r="BG179" s="71"/>
      <c r="BH179" s="71" t="str">
        <f t="shared" si="91"/>
        <v>-1.09112619269439-16.208933182562j</v>
      </c>
      <c r="BI179" s="71">
        <f t="shared" si="128"/>
        <v>24.21472419840789</v>
      </c>
      <c r="BJ179" s="71">
        <f t="shared" si="129"/>
        <v>86.148867457700476</v>
      </c>
      <c r="BK179" s="71"/>
      <c r="BL179" s="71">
        <f t="shared" si="130"/>
        <v>-23.21472419840789</v>
      </c>
      <c r="BM179" s="71">
        <f t="shared" si="131"/>
        <v>-86.148867457700476</v>
      </c>
      <c r="BN179" s="71"/>
      <c r="BO179" s="158"/>
      <c r="BP179" s="158" t="str">
        <f t="shared" si="92"/>
        <v>0.00001+8.32295844515145E-07j</v>
      </c>
      <c r="BQ179" s="158" t="str">
        <f t="shared" si="93"/>
        <v>2.32227665996374E-07+8.19622942202416E-07j</v>
      </c>
      <c r="BR179" s="158" t="str">
        <f t="shared" si="94"/>
        <v>-0.00577158970796561-0.0207291839888949j</v>
      </c>
      <c r="BS179" s="158" t="str">
        <f t="shared" si="95"/>
        <v>0.0000414822276659964+1.65191878671756E-06j</v>
      </c>
      <c r="BT179" s="158" t="str">
        <f t="shared" si="132"/>
        <v>-2.05175469795971E-07-8.6942692702548E-07j</v>
      </c>
      <c r="BU179" s="158" t="str">
        <f t="shared" si="133"/>
        <v>-2.32227665996374E-07-8.19622942202416E-07j</v>
      </c>
      <c r="BV179" s="158" t="str">
        <f t="shared" si="134"/>
        <v>-4.37403135792345E-07-0.0000016890498692279j</v>
      </c>
      <c r="BW179" s="158" t="str">
        <f t="shared" si="135"/>
        <v>0.999992056779971-0.00281836068201596j</v>
      </c>
      <c r="BX179" s="158" t="str">
        <f t="shared" si="136"/>
        <v>-0.00001-8.32295844515145E-07j</v>
      </c>
      <c r="BY179" s="158" t="str">
        <f t="shared" si="137"/>
        <v>1.88331137566745-5.43412017816208j</v>
      </c>
      <c r="BZ179" s="71">
        <f t="shared" si="138"/>
        <v>15.195198614375601</v>
      </c>
      <c r="CA179" s="71">
        <f t="shared" si="139"/>
        <v>109.11486035254939</v>
      </c>
      <c r="CB179" s="158" t="str">
        <f t="shared" si="96"/>
        <v>10.7370308543786-43.7522181662238j</v>
      </c>
      <c r="CC179" s="71" t="str">
        <f t="shared" si="97"/>
        <v>-0.766723358053412-13.1757282973746j</v>
      </c>
      <c r="CD179" s="71">
        <f t="shared" si="140"/>
        <v>22.410174370228567</v>
      </c>
      <c r="CE179" s="71">
        <f t="shared" si="141"/>
        <v>86.669593896742583</v>
      </c>
      <c r="CF179" s="71"/>
      <c r="CG179" s="71">
        <f t="shared" si="142"/>
        <v>-21.410174370228567</v>
      </c>
      <c r="CH179" s="71">
        <f t="shared" si="143"/>
        <v>-86.669593896742583</v>
      </c>
      <c r="CI179" s="71"/>
      <c r="CJ179" s="158"/>
      <c r="CK179" s="158"/>
      <c r="CL179" s="158"/>
      <c r="CM179" s="71"/>
      <c r="CN179" s="158">
        <v>20892.9613085403</v>
      </c>
      <c r="CO179" s="158">
        <v>4.0014318131444098</v>
      </c>
      <c r="CP179" s="158">
        <v>93.9667853973299</v>
      </c>
      <c r="CQ179" s="64"/>
      <c r="CR179" s="69"/>
      <c r="CS179" s="69"/>
      <c r="CT179" s="69"/>
      <c r="CU179" s="64"/>
      <c r="CV179" s="69"/>
      <c r="CW179" s="69"/>
      <c r="CX179" s="69"/>
      <c r="CY179" s="64"/>
      <c r="CZ179" s="69"/>
      <c r="DA179" s="69"/>
      <c r="DB179" s="69"/>
      <c r="DC179" s="64"/>
      <c r="DD179" s="69"/>
      <c r="DE179" s="69"/>
      <c r="DF179" s="69"/>
      <c r="DG179" s="64"/>
      <c r="DH179" s="69"/>
      <c r="DI179" s="69"/>
      <c r="DJ179" s="69"/>
      <c r="DK179" s="64"/>
      <c r="DL179" s="69"/>
      <c r="DM179" s="69"/>
      <c r="DN179" s="69"/>
      <c r="DO179" s="70"/>
    </row>
    <row r="180" spans="1:119">
      <c r="A180" s="71">
        <v>116</v>
      </c>
      <c r="B180" s="71">
        <f t="shared" si="72"/>
        <v>3019.9517204020176</v>
      </c>
      <c r="C180" s="71" t="str">
        <f t="shared" si="98"/>
        <v>18974.9162780217j</v>
      </c>
      <c r="D180" s="71">
        <f t="shared" si="73"/>
        <v>0.99985407826570305</v>
      </c>
      <c r="E180" s="71" t="str">
        <f t="shared" si="74"/>
        <v>-0.0189749162780217j</v>
      </c>
      <c r="F180" s="71" t="str">
        <f t="shared" si="99"/>
        <v>0.999854078265703-0.0189749162780217j</v>
      </c>
      <c r="G180" s="71">
        <f t="shared" si="100"/>
        <v>2.9628848586949857E-4</v>
      </c>
      <c r="H180" s="71">
        <f t="shared" si="101"/>
        <v>-1.087210778026485</v>
      </c>
      <c r="I180" s="71"/>
      <c r="J180" s="71">
        <f t="shared" si="75"/>
        <v>42.477876106194692</v>
      </c>
      <c r="K180" s="71" t="str">
        <f t="shared" si="76"/>
        <v>1+0.627026108407227j</v>
      </c>
      <c r="L180" s="71">
        <f t="shared" si="77"/>
        <v>0.95051370868809182</v>
      </c>
      <c r="M180" s="71" t="str">
        <f t="shared" si="78"/>
        <v>0.0964228002227046j</v>
      </c>
      <c r="N180" s="71" t="str">
        <f t="shared" si="102"/>
        <v>0.950513708688092+0.0964228002227046j</v>
      </c>
      <c r="O180" s="71" t="str">
        <f t="shared" si="103"/>
        <v>1.10758379501703+0.54731433398096j</v>
      </c>
      <c r="P180" s="71" t="str">
        <f t="shared" si="104"/>
        <v>47.0478072219623+23.2487504699877j</v>
      </c>
      <c r="Q180" s="71"/>
      <c r="R180" s="71">
        <f t="shared" si="79"/>
        <v>46.725663716814154</v>
      </c>
      <c r="S180" s="71" t="str">
        <f t="shared" si="80"/>
        <v>1+0.000853871232510977j</v>
      </c>
      <c r="T180" s="71" t="str">
        <f t="shared" si="105"/>
        <v>0.950513708688092+0.0964228002227046j</v>
      </c>
      <c r="U180" s="71" t="str">
        <f t="shared" si="106"/>
        <v>1.04143675032705-0.104747964788721j</v>
      </c>
      <c r="V180" s="71" t="str">
        <f t="shared" si="107"/>
        <v>48.6618233781135-4.89441817773847j</v>
      </c>
      <c r="W180" s="71"/>
      <c r="X180" s="71" t="str">
        <f t="shared" si="81"/>
        <v>2.29515734917671+1.08046650579862j</v>
      </c>
      <c r="Y180" s="71">
        <f t="shared" si="108"/>
        <v>8.0855902058970823</v>
      </c>
      <c r="Z180" s="71">
        <f t="shared" si="109"/>
        <v>-154.79085589731918</v>
      </c>
      <c r="AA180" s="71"/>
      <c r="AB180" s="71" t="str">
        <f t="shared" si="82"/>
        <v>7.84060918330934-0.788610402309593j</v>
      </c>
      <c r="AC180" s="71">
        <f t="shared" si="110"/>
        <v>17.930710300203408</v>
      </c>
      <c r="AD180" s="71">
        <f t="shared" si="111"/>
        <v>174.25649226153496</v>
      </c>
      <c r="AE180" s="71"/>
      <c r="AF180" s="71" t="str">
        <f t="shared" si="112"/>
        <v>2.07758816978578-0.920555382086524j</v>
      </c>
      <c r="AG180" s="71">
        <f t="shared" si="113"/>
        <v>7.1296897708697005</v>
      </c>
      <c r="AH180" s="71">
        <f t="shared" si="114"/>
        <v>156.10241973465031</v>
      </c>
      <c r="AI180" s="71"/>
      <c r="AJ180" s="71" t="str">
        <f t="shared" si="83"/>
        <v>99210.9310072008-8847.83981571325j</v>
      </c>
      <c r="AK180" s="71" t="str">
        <f t="shared" si="84"/>
        <v>31999.9800613337-25.2593928105863j</v>
      </c>
      <c r="AL180" s="71" t="str">
        <f t="shared" si="115"/>
        <v>10000-1171136.77323371j</v>
      </c>
      <c r="AM180" s="71" t="str">
        <f t="shared" si="116"/>
        <v>963.105721921139-363461.911474393j</v>
      </c>
      <c r="AN180" s="71" t="str">
        <f t="shared" si="117"/>
        <v>10963.1057219211-363461.911474393j</v>
      </c>
      <c r="AO180" s="71" t="str">
        <f t="shared" si="118"/>
        <v>31667.2029698633-2803.07670271j</v>
      </c>
      <c r="AP180" s="71" t="str">
        <f t="shared" si="119"/>
        <v>0.242784744257402+0.0162257369601634j</v>
      </c>
      <c r="AQ180" s="71" t="str">
        <f t="shared" si="85"/>
        <v>1+0.303598660448347j</v>
      </c>
      <c r="AR180" s="71" t="str">
        <f t="shared" si="86"/>
        <v>1+0.000605985350196302j</v>
      </c>
      <c r="AS180" s="71" t="str">
        <f t="shared" si="87"/>
        <v>9.50643305528887E-07j</v>
      </c>
      <c r="AT180" s="71" t="str">
        <f t="shared" si="120"/>
        <v>-5.76075916412693E-10+9.50643305528887E-07j</v>
      </c>
      <c r="AU180" s="149" t="str">
        <f t="shared" si="121"/>
        <v>318723.712744376-1052112.39929624j</v>
      </c>
      <c r="AV180" s="71" t="str">
        <f t="shared" si="88"/>
        <v>9637.80215114638-85.1367172524277j</v>
      </c>
      <c r="AW180" s="71"/>
      <c r="AX180" s="71" t="str">
        <f t="shared" si="89"/>
        <v>0.602362634446649-0.00532104482827673j</v>
      </c>
      <c r="AY180" s="71"/>
      <c r="AZ180" s="71" t="str">
        <f t="shared" si="122"/>
        <v>3.83960890508372-10.3431934488848j</v>
      </c>
      <c r="BA180" s="71" t="str">
        <f t="shared" si="123"/>
        <v>2.25780033930199-6.25078398556857j</v>
      </c>
      <c r="BB180" s="71">
        <f t="shared" si="124"/>
        <v>16.451270335580237</v>
      </c>
      <c r="BC180" s="71">
        <f t="shared" si="125"/>
        <v>109.85985885300548</v>
      </c>
      <c r="BD180" s="71" t="str">
        <f t="shared" si="90"/>
        <v>12.7730968008005-50.7904791540436j</v>
      </c>
      <c r="BE180" s="71">
        <f t="shared" si="126"/>
        <v>34.381980635783648</v>
      </c>
      <c r="BF180" s="71">
        <f t="shared" si="127"/>
        <v>104.11635111454039</v>
      </c>
      <c r="BG180" s="71"/>
      <c r="BH180" s="71" t="str">
        <f t="shared" si="91"/>
        <v>-1.06341356550328-15.0649851143249j</v>
      </c>
      <c r="BI180" s="71">
        <f t="shared" si="128"/>
        <v>23.58096010644994</v>
      </c>
      <c r="BJ180" s="71">
        <f t="shared" si="129"/>
        <v>85.96227858765576</v>
      </c>
      <c r="BK180" s="71"/>
      <c r="BL180" s="71">
        <f t="shared" si="130"/>
        <v>-22.58096010644994</v>
      </c>
      <c r="BM180" s="71">
        <f t="shared" si="131"/>
        <v>-85.96227858765576</v>
      </c>
      <c r="BN180" s="71"/>
      <c r="BO180" s="158"/>
      <c r="BP180" s="158" t="str">
        <f t="shared" si="92"/>
        <v>0.00001+8.9182106506702E-07j</v>
      </c>
      <c r="BQ180" s="158" t="str">
        <f t="shared" si="93"/>
        <v>2.63729448783474E-07+8.68677906529641E-07j</v>
      </c>
      <c r="BR180" s="158" t="str">
        <f t="shared" si="94"/>
        <v>-0.00651548796678855-0.0220035185700104j</v>
      </c>
      <c r="BS180" s="158" t="str">
        <f t="shared" si="95"/>
        <v>0.0000415137294487835+1.76049897159666E-06j</v>
      </c>
      <c r="BT180" s="158" t="str">
        <f t="shared" si="132"/>
        <v>-2.31745032866053E-07-9.24918626701677E-07j</v>
      </c>
      <c r="BU180" s="158" t="str">
        <f t="shared" si="133"/>
        <v>-2.63729448783474E-07-8.68677906529641E-07j</v>
      </c>
      <c r="BV180" s="158" t="str">
        <f t="shared" si="134"/>
        <v>-4.95474481649527E-07-1.79359653323132E-06j</v>
      </c>
      <c r="BW180" s="158" t="str">
        <f t="shared" si="135"/>
        <v>0.99999087997389-0.00301992432600501j</v>
      </c>
      <c r="BX180" s="158" t="str">
        <f t="shared" si="136"/>
        <v>-0.00001-8.9182106506702E-07j</v>
      </c>
      <c r="BY180" s="158" t="str">
        <f t="shared" si="137"/>
        <v>1.87767578030519-5.05813957031389j</v>
      </c>
      <c r="BZ180" s="71">
        <f t="shared" si="138"/>
        <v>14.64048803333683</v>
      </c>
      <c r="CA180" s="71">
        <f t="shared" si="139"/>
        <v>110.36586540497858</v>
      </c>
      <c r="CB180" s="158" t="str">
        <f t="shared" si="96"/>
        <v>10.7332204848551-41.1396502179769j</v>
      </c>
      <c r="CC180" s="71" t="str">
        <f t="shared" si="97"/>
        <v>-0.755260616941924-12.2372354777829j</v>
      </c>
      <c r="CD180" s="71">
        <f t="shared" si="140"/>
        <v>21.770177804206515</v>
      </c>
      <c r="CE180" s="71">
        <f t="shared" si="141"/>
        <v>86.468285139628904</v>
      </c>
      <c r="CF180" s="71"/>
      <c r="CG180" s="71">
        <f t="shared" si="142"/>
        <v>-20.770177804206515</v>
      </c>
      <c r="CH180" s="71">
        <f t="shared" si="143"/>
        <v>-86.468285139628904</v>
      </c>
      <c r="CI180" s="71"/>
      <c r="CJ180" s="158"/>
      <c r="CK180" s="158"/>
      <c r="CL180" s="158"/>
      <c r="CM180" s="71"/>
      <c r="CN180" s="158">
        <v>21877.616239495499</v>
      </c>
      <c r="CO180" s="158">
        <v>3.6526143487801099</v>
      </c>
      <c r="CP180" s="158">
        <v>95.054736502350295</v>
      </c>
      <c r="CQ180" s="64"/>
      <c r="CR180" s="69"/>
      <c r="CS180" s="69"/>
      <c r="CT180" s="69"/>
      <c r="CU180" s="64"/>
      <c r="CV180" s="69"/>
      <c r="CW180" s="69"/>
      <c r="CX180" s="69"/>
      <c r="CY180" s="64"/>
      <c r="CZ180" s="69"/>
      <c r="DA180" s="69"/>
      <c r="DB180" s="69"/>
      <c r="DC180" s="64"/>
      <c r="DD180" s="69"/>
      <c r="DE180" s="69"/>
      <c r="DF180" s="69"/>
      <c r="DG180" s="64"/>
      <c r="DH180" s="69"/>
      <c r="DI180" s="69"/>
      <c r="DJ180" s="69"/>
      <c r="DK180" s="64"/>
      <c r="DL180" s="69"/>
      <c r="DM180" s="69"/>
      <c r="DN180" s="69"/>
      <c r="DO180" s="70"/>
    </row>
    <row r="181" spans="1:119">
      <c r="A181" s="71">
        <v>117</v>
      </c>
      <c r="B181" s="71">
        <f t="shared" si="72"/>
        <v>3235.9365692962833</v>
      </c>
      <c r="C181" s="71" t="str">
        <f t="shared" si="98"/>
        <v>20331.9891071675j</v>
      </c>
      <c r="D181" s="71">
        <f t="shared" si="73"/>
        <v>0.9998324594323118</v>
      </c>
      <c r="E181" s="71" t="str">
        <f t="shared" si="74"/>
        <v>-0.0203319891071675j</v>
      </c>
      <c r="F181" s="71" t="str">
        <f t="shared" si="99"/>
        <v>0.999832459432312-0.0203319891071675j</v>
      </c>
      <c r="G181" s="71">
        <f t="shared" si="100"/>
        <v>3.4019870795457436E-4</v>
      </c>
      <c r="H181" s="71">
        <f t="shared" si="101"/>
        <v>-1.1649718066394998</v>
      </c>
      <c r="I181" s="71"/>
      <c r="J181" s="71">
        <f t="shared" si="75"/>
        <v>42.477876106194692</v>
      </c>
      <c r="K181" s="71" t="str">
        <f t="shared" si="76"/>
        <v>1+0.67187058004635j</v>
      </c>
      <c r="L181" s="71">
        <f t="shared" si="77"/>
        <v>0.94318213541578333</v>
      </c>
      <c r="M181" s="71" t="str">
        <f t="shared" si="78"/>
        <v>0.103318891903697j</v>
      </c>
      <c r="N181" s="71" t="str">
        <f t="shared" si="102"/>
        <v>0.943182135415783+0.103318891903697j</v>
      </c>
      <c r="O181" s="71" t="str">
        <f t="shared" si="103"/>
        <v>1.12477596488936+0.589133267954782j</v>
      </c>
      <c r="P181" s="71" t="str">
        <f t="shared" si="104"/>
        <v>47.7780940837958+25.0251299662208j</v>
      </c>
      <c r="Q181" s="71"/>
      <c r="R181" s="71">
        <f t="shared" si="79"/>
        <v>46.725663716814154</v>
      </c>
      <c r="S181" s="71" t="str">
        <f t="shared" si="80"/>
        <v>1+0.000914939509822538j</v>
      </c>
      <c r="T181" s="71" t="str">
        <f t="shared" si="105"/>
        <v>0.943182135415783+0.103318891903697j</v>
      </c>
      <c r="U181" s="71" t="str">
        <f t="shared" si="106"/>
        <v>1.04777395595341-0.113806125619118j</v>
      </c>
      <c r="V181" s="71" t="str">
        <f t="shared" si="107"/>
        <v>48.9579335171151-5.31766675459242j</v>
      </c>
      <c r="W181" s="71"/>
      <c r="X181" s="71" t="str">
        <f t="shared" si="81"/>
        <v>2.33367325945776+1.16248934213597j</v>
      </c>
      <c r="Y181" s="71">
        <f t="shared" si="108"/>
        <v>8.3234361639543266</v>
      </c>
      <c r="Z181" s="71">
        <f t="shared" si="109"/>
        <v>-153.52039927218576</v>
      </c>
      <c r="AA181" s="71"/>
      <c r="AB181" s="71" t="str">
        <f t="shared" si="82"/>
        <v>7.88831976449918-0.85680609347221j</v>
      </c>
      <c r="AC181" s="71">
        <f t="shared" si="110"/>
        <v>17.99062687135029</v>
      </c>
      <c r="AD181" s="71">
        <f t="shared" si="111"/>
        <v>173.80100261036026</v>
      </c>
      <c r="AE181" s="71"/>
      <c r="AF181" s="71" t="str">
        <f t="shared" si="112"/>
        <v>2.0298068314077-0.964832078984734j</v>
      </c>
      <c r="AG181" s="71">
        <f t="shared" si="113"/>
        <v>7.0337880556533774</v>
      </c>
      <c r="AH181" s="71">
        <f t="shared" si="114"/>
        <v>154.57676490418166</v>
      </c>
      <c r="AI181" s="71"/>
      <c r="AJ181" s="71" t="str">
        <f t="shared" si="83"/>
        <v>99095.0854544391-9469.5609307574j</v>
      </c>
      <c r="AK181" s="71" t="str">
        <f t="shared" si="84"/>
        <v>31999.9771073502-27.0659245366121j</v>
      </c>
      <c r="AL181" s="71" t="str">
        <f t="shared" si="115"/>
        <v>10000-1092968.43044188j</v>
      </c>
      <c r="AM181" s="71" t="str">
        <f t="shared" si="116"/>
        <v>963.100774057707-339203.176198859j</v>
      </c>
      <c r="AN181" s="71" t="str">
        <f t="shared" si="117"/>
        <v>10963.1007740577-339203.176198859j</v>
      </c>
      <c r="AO181" s="71" t="str">
        <f t="shared" si="118"/>
        <v>31618.6857922751-2997.36818159502j</v>
      </c>
      <c r="AP181" s="71" t="str">
        <f t="shared" si="119"/>
        <v>0.242838123655752+0.0173849195959429j</v>
      </c>
      <c r="AQ181" s="71" t="str">
        <f t="shared" si="85"/>
        <v>1+0.32531182571468j</v>
      </c>
      <c r="AR181" s="71" t="str">
        <f t="shared" si="86"/>
        <v>1+0.000649325001426507j</v>
      </c>
      <c r="AS181" s="71" t="str">
        <f t="shared" si="87"/>
        <v>1.01863265426909E-06j</v>
      </c>
      <c r="AT181" s="71" t="str">
        <f t="shared" si="120"/>
        <v>-6.61423649686364E-10+1.01863265426909E-06j</v>
      </c>
      <c r="AU181" s="149" t="str">
        <f t="shared" si="121"/>
        <v>318723.695404312-981915.126319554j</v>
      </c>
      <c r="AV181" s="71" t="str">
        <f t="shared" si="88"/>
        <v>9637.69073986795-91.2245815684058j</v>
      </c>
      <c r="AW181" s="71"/>
      <c r="AX181" s="71" t="str">
        <f t="shared" si="89"/>
        <v>0.602355671241747-0.00570153634802536j</v>
      </c>
      <c r="AY181" s="71"/>
      <c r="AZ181" s="71" t="str">
        <f t="shared" si="122"/>
        <v>3.84036292253625-9.62851719555091j</v>
      </c>
      <c r="BA181" s="71" t="str">
        <f t="shared" si="123"/>
        <v>2.25836704524822-5.82168790718122j</v>
      </c>
      <c r="BB181" s="71">
        <f t="shared" si="124"/>
        <v>15.909785391460245</v>
      </c>
      <c r="BC181" s="71">
        <f t="shared" si="125"/>
        <v>111.20242199967657</v>
      </c>
      <c r="BD181" s="71" t="str">
        <f t="shared" si="90"/>
        <v>12.8266637253588-47.858318426629j</v>
      </c>
      <c r="BE181" s="71">
        <f t="shared" si="126"/>
        <v>33.900412262810534</v>
      </c>
      <c r="BF181" s="71">
        <f t="shared" si="127"/>
        <v>105.00342461003682</v>
      </c>
      <c r="BG181" s="71"/>
      <c r="BH181" s="71" t="str">
        <f t="shared" si="91"/>
        <v>-1.03290239041508-13.9958468556975j</v>
      </c>
      <c r="BI181" s="71">
        <f t="shared" si="128"/>
        <v>22.943573447113632</v>
      </c>
      <c r="BJ181" s="71">
        <f t="shared" si="129"/>
        <v>85.77918690385826</v>
      </c>
      <c r="BK181" s="71"/>
      <c r="BL181" s="71">
        <f t="shared" si="130"/>
        <v>-21.943573447113632</v>
      </c>
      <c r="BM181" s="71">
        <f t="shared" si="131"/>
        <v>-85.77918690385826</v>
      </c>
      <c r="BN181" s="71"/>
      <c r="BO181" s="158"/>
      <c r="BP181" s="158" t="str">
        <f t="shared" si="92"/>
        <v>0.00001+9.55603488036873E-07j</v>
      </c>
      <c r="BQ181" s="158" t="str">
        <f t="shared" si="93"/>
        <v>2.99062683758895E-07+9.19310827701642E-07j</v>
      </c>
      <c r="BR181" s="158" t="str">
        <f t="shared" si="94"/>
        <v>-0.00735258240224403-0.0233261529555059j</v>
      </c>
      <c r="BS181" s="158" t="str">
        <f t="shared" si="95"/>
        <v>0.0000415490626837589+1.87491431573851E-06j</v>
      </c>
      <c r="BT181" s="158" t="str">
        <f t="shared" si="132"/>
        <v>-2.61758369010956E-07-9.82965253322877E-07j</v>
      </c>
      <c r="BU181" s="158" t="str">
        <f t="shared" si="133"/>
        <v>-2.99062683758895E-07-9.19310827701642E-07j</v>
      </c>
      <c r="BV181" s="158" t="str">
        <f t="shared" si="134"/>
        <v>-5.60821052769851E-07-1.90227608102452E-06j</v>
      </c>
      <c r="BW181" s="158" t="str">
        <f t="shared" si="135"/>
        <v>0.999989528823142-0.0032359028434327j</v>
      </c>
      <c r="BX181" s="158" t="str">
        <f t="shared" si="136"/>
        <v>-0.00001-9.55603488036873E-07j</v>
      </c>
      <c r="BY181" s="158" t="str">
        <f t="shared" si="137"/>
        <v>1.87282123793972-4.70629370745322j</v>
      </c>
      <c r="BZ181" s="71">
        <f t="shared" si="138"/>
        <v>14.092001164545545</v>
      </c>
      <c r="CA181" s="71">
        <f t="shared" si="139"/>
        <v>111.69957441064666</v>
      </c>
      <c r="CB181" s="158" t="str">
        <f t="shared" si="96"/>
        <v>10.7410316603979-38.7293943186923j</v>
      </c>
      <c r="CC181" s="71" t="str">
        <f t="shared" si="97"/>
        <v>-0.739317799299389-11.3598251265678j</v>
      </c>
      <c r="CD181" s="71">
        <f t="shared" si="140"/>
        <v>21.125789220198953</v>
      </c>
      <c r="CE181" s="71">
        <f t="shared" si="141"/>
        <v>86.276339314828348</v>
      </c>
      <c r="CF181" s="71"/>
      <c r="CG181" s="71">
        <f t="shared" si="142"/>
        <v>-20.125789220198953</v>
      </c>
      <c r="CH181" s="71">
        <f t="shared" si="143"/>
        <v>-86.276339314828348</v>
      </c>
      <c r="CI181" s="71"/>
      <c r="CJ181" s="158"/>
      <c r="CK181" s="158"/>
      <c r="CL181" s="158"/>
      <c r="CM181" s="71"/>
      <c r="CN181" s="158">
        <v>22908.676527677701</v>
      </c>
      <c r="CO181" s="158">
        <v>3.31500305247814</v>
      </c>
      <c r="CP181" s="158">
        <v>96.126771157819107</v>
      </c>
      <c r="CQ181" s="64"/>
      <c r="CR181" s="69"/>
      <c r="CS181" s="69"/>
      <c r="CT181" s="69"/>
      <c r="CU181" s="64"/>
      <c r="CV181" s="69"/>
      <c r="CW181" s="69"/>
      <c r="CX181" s="69"/>
      <c r="CY181" s="64"/>
      <c r="CZ181" s="69"/>
      <c r="DA181" s="69"/>
      <c r="DB181" s="69"/>
      <c r="DC181" s="64"/>
      <c r="DD181" s="69"/>
      <c r="DE181" s="69"/>
      <c r="DF181" s="69"/>
      <c r="DG181" s="64"/>
      <c r="DH181" s="69"/>
      <c r="DI181" s="69"/>
      <c r="DJ181" s="69"/>
      <c r="DK181" s="64"/>
      <c r="DL181" s="69"/>
      <c r="DM181" s="69"/>
      <c r="DN181" s="69"/>
      <c r="DO181" s="70"/>
    </row>
    <row r="182" spans="1:119">
      <c r="A182" s="71">
        <v>118</v>
      </c>
      <c r="B182" s="71">
        <f t="shared" si="72"/>
        <v>3467.3685045253224</v>
      </c>
      <c r="C182" s="71" t="str">
        <f t="shared" si="98"/>
        <v>21786.1188422108j</v>
      </c>
      <c r="D182" s="71">
        <f t="shared" si="73"/>
        <v>0.99980763769046122</v>
      </c>
      <c r="E182" s="71" t="str">
        <f t="shared" si="74"/>
        <v>-0.0217861188422108j</v>
      </c>
      <c r="F182" s="71" t="str">
        <f t="shared" si="99"/>
        <v>0.999807637690461-0.0217861188422108j</v>
      </c>
      <c r="G182" s="71">
        <f t="shared" si="100"/>
        <v>3.9061884679068067E-4</v>
      </c>
      <c r="H182" s="71">
        <f t="shared" si="101"/>
        <v>-1.2482952787332404</v>
      </c>
      <c r="I182" s="71"/>
      <c r="J182" s="71">
        <f t="shared" si="75"/>
        <v>42.477876106194692</v>
      </c>
      <c r="K182" s="71" t="str">
        <f t="shared" si="76"/>
        <v>1+0.719922297140856j</v>
      </c>
      <c r="L182" s="71">
        <f t="shared" si="77"/>
        <v>0.93476436301191157</v>
      </c>
      <c r="M182" s="71" t="str">
        <f t="shared" si="78"/>
        <v>0.110708187270569j</v>
      </c>
      <c r="N182" s="71" t="str">
        <f t="shared" si="102"/>
        <v>0.934764363011912+0.110708187270569j</v>
      </c>
      <c r="O182" s="71" t="str">
        <f t="shared" si="103"/>
        <v>1.1449424794389+0.634563975889981j</v>
      </c>
      <c r="P182" s="71" t="str">
        <f t="shared" si="104"/>
        <v>48.634724790325+26.9549299493089j</v>
      </c>
      <c r="Q182" s="71"/>
      <c r="R182" s="71">
        <f t="shared" si="79"/>
        <v>46.725663716814154</v>
      </c>
      <c r="S182" s="71" t="str">
        <f t="shared" si="80"/>
        <v>1+0.000980375347899486j</v>
      </c>
      <c r="T182" s="71" t="str">
        <f t="shared" si="105"/>
        <v>0.934764363011912+0.110708187270569j</v>
      </c>
      <c r="U182" s="71" t="str">
        <f t="shared" si="106"/>
        <v>1.05511279624297-0.123912778742363j</v>
      </c>
      <c r="V182" s="71" t="str">
        <f t="shared" si="107"/>
        <v>49.3008457005565-5.78990682973165j</v>
      </c>
      <c r="W182" s="71"/>
      <c r="X182" s="71" t="str">
        <f t="shared" si="81"/>
        <v>2.3788064374198+1.2514623911228j</v>
      </c>
      <c r="Y182" s="71">
        <f t="shared" si="108"/>
        <v>8.5883052895779741</v>
      </c>
      <c r="Z182" s="71">
        <f t="shared" si="109"/>
        <v>-152.25166421919528</v>
      </c>
      <c r="AA182" s="71"/>
      <c r="AB182" s="71" t="str">
        <f t="shared" si="82"/>
        <v>7.94357129902693-0.9328955125039j</v>
      </c>
      <c r="AC182" s="71">
        <f t="shared" si="110"/>
        <v>18.059805532446582</v>
      </c>
      <c r="AD182" s="71">
        <f t="shared" si="111"/>
        <v>173.30184732885201</v>
      </c>
      <c r="AE182" s="71"/>
      <c r="AF182" s="71" t="str">
        <f t="shared" si="112"/>
        <v>1.97745610437375-1.00852402182175j</v>
      </c>
      <c r="AG182" s="71">
        <f t="shared" si="113"/>
        <v>6.9262252110999647</v>
      </c>
      <c r="AH182" s="71">
        <f t="shared" si="114"/>
        <v>152.97792614609494</v>
      </c>
      <c r="AI182" s="71"/>
      <c r="AJ182" s="71" t="str">
        <f t="shared" si="83"/>
        <v>98962.4101463908-10133.2320932962j</v>
      </c>
      <c r="AK182" s="71" t="str">
        <f t="shared" si="84"/>
        <v>31999.973715724-29.0016575812448j</v>
      </c>
      <c r="AL182" s="71" t="str">
        <f t="shared" si="115"/>
        <v>10000-1020017.48834521j</v>
      </c>
      <c r="AM182" s="71" t="str">
        <f t="shared" si="116"/>
        <v>963.095093213094-316563.663242908j</v>
      </c>
      <c r="AN182" s="71" t="str">
        <f t="shared" si="117"/>
        <v>10963.0950932131-316563.663242908j</v>
      </c>
      <c r="AO182" s="71" t="str">
        <f t="shared" si="118"/>
        <v>31563.2267857809-3204.16520290094j</v>
      </c>
      <c r="AP182" s="71" t="str">
        <f t="shared" si="119"/>
        <v>0.24289940178307+0.0186267137887085j</v>
      </c>
      <c r="AQ182" s="71" t="str">
        <f t="shared" si="85"/>
        <v>1+0.348577901475373j</v>
      </c>
      <c r="AR182" s="71" t="str">
        <f t="shared" si="86"/>
        <v>1+0.000695764274401942j</v>
      </c>
      <c r="AS182" s="71" t="str">
        <f t="shared" si="87"/>
        <v>1.09148455399476E-06j</v>
      </c>
      <c r="AT182" s="71" t="str">
        <f t="shared" si="120"/>
        <v>-7.59415958731091E-10+1.09148455399476E-06j</v>
      </c>
      <c r="AU182" s="149" t="str">
        <f t="shared" si="121"/>
        <v>318723.675495256-916405.12931198j</v>
      </c>
      <c r="AV182" s="71" t="str">
        <f t="shared" si="88"/>
        <v>9637.56282578159-97.7476029124389j</v>
      </c>
      <c r="AW182" s="71"/>
      <c r="AX182" s="71" t="str">
        <f t="shared" si="89"/>
        <v>0.602347676611349-0.00610922518202743j</v>
      </c>
      <c r="AY182" s="71"/>
      <c r="AZ182" s="71" t="str">
        <f t="shared" si="122"/>
        <v>3.84122844772846-8.95981020174383j</v>
      </c>
      <c r="BA182" s="71" t="str">
        <f t="shared" si="123"/>
        <v>2.25901753271198-5.42038778746184j</v>
      </c>
      <c r="BB182" s="71">
        <f t="shared" si="124"/>
        <v>15.376146639490162</v>
      </c>
      <c r="BC182" s="71">
        <f t="shared" si="125"/>
        <v>112.62457190552152</v>
      </c>
      <c r="BD182" s="71" t="str">
        <f t="shared" si="90"/>
        <v>12.8880113938954-45.1646641770126j</v>
      </c>
      <c r="BE182" s="71">
        <f t="shared" si="126"/>
        <v>33.435952171936748</v>
      </c>
      <c r="BF182" s="71">
        <f t="shared" si="127"/>
        <v>105.9264192343735</v>
      </c>
      <c r="BG182" s="71"/>
      <c r="BH182" s="71" t="str">
        <f t="shared" si="91"/>
        <v>-0.999483281295909-12.9968523658459j</v>
      </c>
      <c r="BI182" s="71">
        <f t="shared" si="128"/>
        <v>22.302371850590145</v>
      </c>
      <c r="BJ182" s="71">
        <f t="shared" si="129"/>
        <v>85.602498051616337</v>
      </c>
      <c r="BK182" s="71"/>
      <c r="BL182" s="71">
        <f t="shared" si="130"/>
        <v>-21.302371850590145</v>
      </c>
      <c r="BM182" s="71">
        <f t="shared" si="131"/>
        <v>-85.602498051616337</v>
      </c>
      <c r="BN182" s="71"/>
      <c r="BO182" s="158"/>
      <c r="BP182" s="158" t="str">
        <f t="shared" si="92"/>
        <v>0.00001+1.02394758558391E-06j</v>
      </c>
      <c r="BQ182" s="158" t="str">
        <f t="shared" si="93"/>
        <v>3.38569559148303E-07+9.71288075679183E-07j</v>
      </c>
      <c r="BR182" s="158" t="str">
        <f t="shared" si="94"/>
        <v>-0.0082919775574788-0.0246925530349967j</v>
      </c>
      <c r="BS182" s="158" t="str">
        <f t="shared" si="95"/>
        <v>0.0000415885695591483+1.99523566126309E-06j</v>
      </c>
      <c r="BT182" s="158" t="str">
        <f t="shared" si="132"/>
        <v>-2.95584023049048E-07-1.04347240881399E-06j</v>
      </c>
      <c r="BU182" s="158" t="str">
        <f t="shared" si="133"/>
        <v>-3.38569559148303E-07-9.71288075679183E-07j</v>
      </c>
      <c r="BV182" s="158" t="str">
        <f t="shared" si="134"/>
        <v>-6.34153582197351E-07-2.01476048449317E-06j</v>
      </c>
      <c r="BW182" s="158" t="str">
        <f t="shared" si="135"/>
        <v>0.99998797749902-0.00346732698759875j</v>
      </c>
      <c r="BX182" s="158" t="str">
        <f t="shared" si="136"/>
        <v>-0.00001-1.02394758558391E-06j</v>
      </c>
      <c r="BY182" s="158" t="str">
        <f t="shared" si="137"/>
        <v>1.86865497149555-4.37690532442675j</v>
      </c>
      <c r="BZ182" s="71">
        <f t="shared" si="138"/>
        <v>13.550523226051585</v>
      </c>
      <c r="CA182" s="71">
        <f t="shared" si="139"/>
        <v>113.11934211819624</v>
      </c>
      <c r="CB182" s="158" t="str">
        <f t="shared" si="96"/>
        <v>10.7605986635439-36.5115193510008j</v>
      </c>
      <c r="CC182" s="71" t="str">
        <f t="shared" si="97"/>
        <v>-0.719030980571686-10.5397215793035j</v>
      </c>
      <c r="CD182" s="71">
        <f t="shared" si="140"/>
        <v>20.476748437151517</v>
      </c>
      <c r="CE182" s="71">
        <f t="shared" si="141"/>
        <v>86.097268264291074</v>
      </c>
      <c r="CF182" s="71"/>
      <c r="CG182" s="71">
        <f t="shared" si="142"/>
        <v>-19.476748437151517</v>
      </c>
      <c r="CH182" s="71">
        <f t="shared" si="143"/>
        <v>-86.097268264291074</v>
      </c>
      <c r="CI182" s="71"/>
      <c r="CJ182" s="158"/>
      <c r="CK182" s="158"/>
      <c r="CL182" s="158"/>
      <c r="CM182" s="71"/>
      <c r="CN182" s="158">
        <v>23988.3291901948</v>
      </c>
      <c r="CO182" s="158">
        <v>2.9886168468648702</v>
      </c>
      <c r="CP182" s="158">
        <v>97.1787906031891</v>
      </c>
      <c r="CQ182" s="64"/>
      <c r="CR182" s="69"/>
      <c r="CS182" s="69"/>
      <c r="CT182" s="69"/>
      <c r="CU182" s="64"/>
      <c r="CV182" s="69"/>
      <c r="CW182" s="69"/>
      <c r="CX182" s="69"/>
      <c r="CY182" s="64"/>
      <c r="CZ182" s="69"/>
      <c r="DA182" s="69"/>
      <c r="DB182" s="69"/>
      <c r="DC182" s="64"/>
      <c r="DD182" s="69"/>
      <c r="DE182" s="69"/>
      <c r="DF182" s="69"/>
      <c r="DG182" s="64"/>
      <c r="DH182" s="69"/>
      <c r="DI182" s="69"/>
      <c r="DJ182" s="69"/>
      <c r="DK182" s="64"/>
      <c r="DL182" s="69"/>
      <c r="DM182" s="69"/>
      <c r="DN182" s="69"/>
      <c r="DO182" s="70"/>
    </row>
    <row r="183" spans="1:119">
      <c r="A183" s="71">
        <v>119</v>
      </c>
      <c r="B183" s="71">
        <f t="shared" si="72"/>
        <v>3715.352290971724</v>
      </c>
      <c r="C183" s="71" t="str">
        <f t="shared" si="98"/>
        <v>23344.2469256296j</v>
      </c>
      <c r="D183" s="71">
        <f t="shared" si="73"/>
        <v>0.99977913851766353</v>
      </c>
      <c r="E183" s="71" t="str">
        <f t="shared" si="74"/>
        <v>-0.0233442469256296j</v>
      </c>
      <c r="F183" s="71" t="str">
        <f t="shared" si="99"/>
        <v>0.999779138517664-0.0233442469256296j</v>
      </c>
      <c r="G183" s="71">
        <f t="shared" si="100"/>
        <v>4.4851478880154498E-4</v>
      </c>
      <c r="H183" s="71">
        <f t="shared" si="101"/>
        <v>-1.3375792531392194</v>
      </c>
      <c r="I183" s="71"/>
      <c r="J183" s="71">
        <f t="shared" si="75"/>
        <v>42.477876106194692</v>
      </c>
      <c r="K183" s="71" t="str">
        <f t="shared" si="76"/>
        <v>1+0.77141063965743j</v>
      </c>
      <c r="L183" s="71">
        <f t="shared" si="77"/>
        <v>0.92509946714147051</v>
      </c>
      <c r="M183" s="71" t="str">
        <f t="shared" si="78"/>
        <v>0.118625959908275j</v>
      </c>
      <c r="N183" s="71" t="str">
        <f t="shared" si="102"/>
        <v>0.925099467141471+0.118625959908275j</v>
      </c>
      <c r="O183" s="71" t="str">
        <f t="shared" si="103"/>
        <v>1.16867551797725+0.684007944001238j</v>
      </c>
      <c r="P183" s="71" t="str">
        <f t="shared" si="104"/>
        <v>49.6428538609805+29.0552047009375j</v>
      </c>
      <c r="Q183" s="71"/>
      <c r="R183" s="71">
        <f t="shared" si="79"/>
        <v>46.725663716814154</v>
      </c>
      <c r="S183" s="71" t="str">
        <f t="shared" si="80"/>
        <v>1+0.00105049111165333j</v>
      </c>
      <c r="T183" s="71" t="str">
        <f t="shared" si="105"/>
        <v>0.925099467141471+0.118625959908275j</v>
      </c>
      <c r="U183" s="71" t="str">
        <f t="shared" si="106"/>
        <v>1.06362126672991-0.135253134476082j</v>
      </c>
      <c r="V183" s="71" t="str">
        <f t="shared" si="107"/>
        <v>49.6984096312737-6.31979247817445j</v>
      </c>
      <c r="W183" s="71"/>
      <c r="X183" s="71" t="str">
        <f t="shared" si="81"/>
        <v>2.43185902540216+1.34812398376054j</v>
      </c>
      <c r="Y183" s="71">
        <f t="shared" si="108"/>
        <v>8.8825682825127394</v>
      </c>
      <c r="Z183" s="71">
        <f t="shared" si="109"/>
        <v>-150.99779199713427</v>
      </c>
      <c r="AA183" s="71"/>
      <c r="AB183" s="71" t="str">
        <f t="shared" si="82"/>
        <v>8.00762856588915-1.01827304242098j</v>
      </c>
      <c r="AC183" s="71">
        <f t="shared" si="110"/>
        <v>18.139743787996871</v>
      </c>
      <c r="AD183" s="71">
        <f t="shared" si="111"/>
        <v>172.75299941246362</v>
      </c>
      <c r="AE183" s="71"/>
      <c r="AF183" s="71" t="str">
        <f t="shared" si="112"/>
        <v>1.92042017621619-1.05110306518286j</v>
      </c>
      <c r="AG183" s="71">
        <f t="shared" si="113"/>
        <v>6.8059214341046275</v>
      </c>
      <c r="AH183" s="71">
        <f t="shared" si="114"/>
        <v>151.30680121571555</v>
      </c>
      <c r="AI183" s="71"/>
      <c r="AJ183" s="71" t="str">
        <f t="shared" si="83"/>
        <v>98810.5159588682-10841.2882919456j</v>
      </c>
      <c r="AK183" s="71" t="str">
        <f t="shared" si="84"/>
        <v>31999.9698216169-31.0758322005465j</v>
      </c>
      <c r="AL183" s="71" t="str">
        <f t="shared" si="115"/>
        <v>10000-951935.70788632j</v>
      </c>
      <c r="AM183" s="71" t="str">
        <f t="shared" si="116"/>
        <v>963.088570813409-295435.300488743j</v>
      </c>
      <c r="AN183" s="71" t="str">
        <f t="shared" si="117"/>
        <v>10963.0885708134-295435.300488743j</v>
      </c>
      <c r="AO183" s="71" t="str">
        <f t="shared" si="118"/>
        <v>31499.873529518-3424.05559917344j</v>
      </c>
      <c r="AP183" s="71" t="str">
        <f t="shared" si="119"/>
        <v>0.242969745805538+0.0199569606348633j</v>
      </c>
      <c r="AQ183" s="71" t="str">
        <f t="shared" si="85"/>
        <v>1+0.373507950810074j</v>
      </c>
      <c r="AR183" s="71" t="str">
        <f t="shared" si="86"/>
        <v>1+0.000745524851916315j</v>
      </c>
      <c r="AS183" s="71" t="str">
        <f t="shared" si="87"/>
        <v>1.16954677097404E-06j</v>
      </c>
      <c r="AT183" s="71" t="str">
        <f t="shared" si="120"/>
        <v>-8.71926183239626E-10+1.16954677097404E-06j</v>
      </c>
      <c r="AU183" s="149" t="str">
        <f t="shared" si="121"/>
        <v>318723.652636605-855269.689355719j</v>
      </c>
      <c r="AV183" s="71" t="str">
        <f t="shared" si="88"/>
        <v>9637.41596494727-104.736847517286j</v>
      </c>
      <c r="AW183" s="71"/>
      <c r="AX183" s="71" t="str">
        <f t="shared" si="89"/>
        <v>0.602338497809204-0.00654605296983037j</v>
      </c>
      <c r="AY183" s="71"/>
      <c r="AZ183" s="71" t="str">
        <f t="shared" si="122"/>
        <v>3.84222193653333-8.33388182015269j</v>
      </c>
      <c r="BA183" s="71" t="str">
        <f t="shared" si="123"/>
        <v>2.25976415766203-5.0449692447886j</v>
      </c>
      <c r="BB183" s="71">
        <f t="shared" si="124"/>
        <v>14.851284615177152</v>
      </c>
      <c r="BC183" s="71">
        <f t="shared" si="125"/>
        <v>114.12876569113521</v>
      </c>
      <c r="BD183" s="71" t="str">
        <f t="shared" si="90"/>
        <v>12.9581958392558-42.6992967625778j</v>
      </c>
      <c r="BE183" s="71">
        <f t="shared" si="126"/>
        <v>32.991028403174028</v>
      </c>
      <c r="BF183" s="71">
        <f t="shared" si="127"/>
        <v>106.88176510359891</v>
      </c>
      <c r="BG183" s="71"/>
      <c r="BH183" s="71" t="str">
        <f t="shared" si="91"/>
        <v>-0.96308595508619-12.0637057587911j</v>
      </c>
      <c r="BI183" s="71">
        <f t="shared" si="128"/>
        <v>21.657206049281772</v>
      </c>
      <c r="BJ183" s="71">
        <f t="shared" si="129"/>
        <v>85.435566906850866</v>
      </c>
      <c r="BK183" s="71"/>
      <c r="BL183" s="71">
        <f t="shared" si="130"/>
        <v>-20.657206049281772</v>
      </c>
      <c r="BM183" s="71">
        <f t="shared" si="131"/>
        <v>-85.435566906850866</v>
      </c>
      <c r="BN183" s="71"/>
      <c r="BO183" s="158"/>
      <c r="BP183" s="158" t="str">
        <f t="shared" si="92"/>
        <v>0.00001+1.09717960550459E-06j</v>
      </c>
      <c r="BQ183" s="158" t="str">
        <f t="shared" si="93"/>
        <v>3.82588818322235E-07+1.02431238074709E-06j</v>
      </c>
      <c r="BR183" s="158" t="str">
        <f t="shared" si="94"/>
        <v>-0.00934294745980537-0.0260966692841603j</v>
      </c>
      <c r="BS183" s="158" t="str">
        <f t="shared" si="95"/>
        <v>0.0000416325888183222+2.12149198625168E-06j</v>
      </c>
      <c r="BT183" s="158" t="str">
        <f t="shared" si="132"/>
        <v>-3.33607215191058E-07-1.10629288999913E-06j</v>
      </c>
      <c r="BU183" s="158" t="str">
        <f t="shared" si="133"/>
        <v>-3.82588818322235E-07-1.02431238074709E-06j</v>
      </c>
      <c r="BV183" s="158" t="str">
        <f t="shared" si="134"/>
        <v>-7.16196033513293E-07-2.13060527074622E-06j</v>
      </c>
      <c r="BW183" s="158" t="str">
        <f t="shared" si="135"/>
        <v>0.999986196346548-0.00371530118717416j</v>
      </c>
      <c r="BX183" s="158" t="str">
        <f t="shared" si="136"/>
        <v>-0.00001-1.09717960550459E-06j</v>
      </c>
      <c r="BY183" s="158" t="str">
        <f t="shared" si="137"/>
        <v>1.86509735296023-4.06840399245524j</v>
      </c>
      <c r="BZ183" s="71">
        <f t="shared" si="138"/>
        <v>13.016917725197059</v>
      </c>
      <c r="CA183" s="71">
        <f t="shared" si="139"/>
        <v>114.62836177589584</v>
      </c>
      <c r="CB183" s="158" t="str">
        <f t="shared" si="96"/>
        <v>10.7922607305335-34.4774463835722j</v>
      </c>
      <c r="CC183" s="71" t="str">
        <f t="shared" si="97"/>
        <v>-0.694541319639656-9.77345465667046j</v>
      </c>
      <c r="CD183" s="71">
        <f t="shared" si="140"/>
        <v>19.822839159301669</v>
      </c>
      <c r="CE183" s="71">
        <f t="shared" si="141"/>
        <v>85.935162991611378</v>
      </c>
      <c r="CF183" s="71"/>
      <c r="CG183" s="71">
        <f t="shared" si="142"/>
        <v>-18.822839159301669</v>
      </c>
      <c r="CH183" s="71">
        <f t="shared" si="143"/>
        <v>-85.935162991611378</v>
      </c>
      <c r="CI183" s="71"/>
      <c r="CJ183" s="158"/>
      <c r="CK183" s="158"/>
      <c r="CL183" s="158"/>
      <c r="CM183" s="71"/>
      <c r="CN183" s="158">
        <v>25118.8643150957</v>
      </c>
      <c r="CO183" s="158">
        <v>2.6734510223997101</v>
      </c>
      <c r="CP183" s="158">
        <v>98.2066078061995</v>
      </c>
      <c r="CQ183" s="64"/>
      <c r="CR183" s="69"/>
      <c r="CS183" s="69"/>
      <c r="CT183" s="69"/>
      <c r="CU183" s="64"/>
      <c r="CV183" s="69"/>
      <c r="CW183" s="69"/>
      <c r="CX183" s="69"/>
      <c r="CY183" s="64"/>
      <c r="CZ183" s="69"/>
      <c r="DA183" s="69"/>
      <c r="DB183" s="69"/>
      <c r="DC183" s="64"/>
      <c r="DD183" s="69"/>
      <c r="DE183" s="69"/>
      <c r="DF183" s="69"/>
      <c r="DG183" s="64"/>
      <c r="DH183" s="69"/>
      <c r="DI183" s="69"/>
      <c r="DJ183" s="69"/>
      <c r="DK183" s="64"/>
      <c r="DL183" s="69"/>
      <c r="DM183" s="69"/>
      <c r="DN183" s="69"/>
      <c r="DO183" s="70"/>
    </row>
    <row r="184" spans="1:119">
      <c r="A184" s="71">
        <v>120</v>
      </c>
      <c r="B184" s="71">
        <f t="shared" si="72"/>
        <v>3981.0717055349701</v>
      </c>
      <c r="C184" s="71" t="str">
        <f t="shared" si="98"/>
        <v>25013.8112470457j</v>
      </c>
      <c r="D184" s="71">
        <f t="shared" si="73"/>
        <v>0.9997464170892062</v>
      </c>
      <c r="E184" s="71" t="str">
        <f t="shared" si="74"/>
        <v>-0.0250138112470457j</v>
      </c>
      <c r="F184" s="71" t="str">
        <f t="shared" si="99"/>
        <v>0.999746417089206-0.0250138112470457j</v>
      </c>
      <c r="G184" s="71">
        <f t="shared" si="100"/>
        <v>5.149959713562711E-4</v>
      </c>
      <c r="H184" s="71">
        <f t="shared" si="101"/>
        <v>-1.4332503120323383</v>
      </c>
      <c r="I184" s="71"/>
      <c r="J184" s="71">
        <f t="shared" si="75"/>
        <v>42.477876106194692</v>
      </c>
      <c r="K184" s="71" t="str">
        <f t="shared" si="76"/>
        <v>1+0.826581392658625j</v>
      </c>
      <c r="L184" s="71">
        <f t="shared" si="77"/>
        <v>0.91400268194643353</v>
      </c>
      <c r="M184" s="71" t="str">
        <f t="shared" si="78"/>
        <v>0.127110006144058j</v>
      </c>
      <c r="N184" s="71" t="str">
        <f t="shared" si="102"/>
        <v>0.914002681946434+0.127110006144058j</v>
      </c>
      <c r="O184" s="71" t="str">
        <f t="shared" si="103"/>
        <v>1.19671193254314+0.737927081487411j</v>
      </c>
      <c r="P184" s="71" t="str">
        <f t="shared" si="104"/>
        <v>50.8337812053723+31.3455751428281j</v>
      </c>
      <c r="Q184" s="71"/>
      <c r="R184" s="71">
        <f t="shared" si="79"/>
        <v>46.725663716814154</v>
      </c>
      <c r="S184" s="71" t="str">
        <f t="shared" si="80"/>
        <v>1+0.00112562150611706j</v>
      </c>
      <c r="T184" s="71" t="str">
        <f t="shared" si="105"/>
        <v>0.914002681946434+0.127110006144058j</v>
      </c>
      <c r="U184" s="71" t="str">
        <f t="shared" si="106"/>
        <v>1.07349812226515-0.148059446743037j</v>
      </c>
      <c r="V184" s="71" t="str">
        <f t="shared" si="107"/>
        <v>50.1599122615928-6.9181759186127j</v>
      </c>
      <c r="W184" s="71"/>
      <c r="X184" s="71" t="str">
        <f t="shared" si="81"/>
        <v>2.49444627107922+1.45331410915198j</v>
      </c>
      <c r="Y184" s="71">
        <f t="shared" si="108"/>
        <v>9.2087351151630497</v>
      </c>
      <c r="Z184" s="71">
        <f t="shared" si="109"/>
        <v>-149.77406976145045</v>
      </c>
      <c r="AA184" s="71"/>
      <c r="AB184" s="71" t="str">
        <f t="shared" si="82"/>
        <v>8.0819879201058-1.11468724091463j</v>
      </c>
      <c r="AC184" s="71">
        <f t="shared" si="110"/>
        <v>18.232202059942118</v>
      </c>
      <c r="AD184" s="71">
        <f t="shared" si="111"/>
        <v>172.14717169330947</v>
      </c>
      <c r="AE184" s="71"/>
      <c r="AF184" s="71" t="str">
        <f t="shared" si="112"/>
        <v>1.85865863813654-1.09199048083723j</v>
      </c>
      <c r="AG184" s="71">
        <f t="shared" si="113"/>
        <v>6.6717782597882715</v>
      </c>
      <c r="AH184" s="71">
        <f t="shared" si="114"/>
        <v>149.56511041886341</v>
      </c>
      <c r="AI184" s="71"/>
      <c r="AJ184" s="71" t="str">
        <f t="shared" si="83"/>
        <v>98636.6920984668-11596.2141114649j</v>
      </c>
      <c r="AK184" s="71" t="str">
        <f t="shared" si="84"/>
        <v>31999.965350585-33.2983494767679j</v>
      </c>
      <c r="AL184" s="71" t="str">
        <f t="shared" si="115"/>
        <v>10000-888398.093467134j</v>
      </c>
      <c r="AM184" s="71" t="str">
        <f t="shared" si="116"/>
        <v>963.08108220555-275717.229453788j</v>
      </c>
      <c r="AN184" s="71" t="str">
        <f t="shared" si="117"/>
        <v>10963.0810822056-275717.229453788j</v>
      </c>
      <c r="AO184" s="71" t="str">
        <f t="shared" si="118"/>
        <v>31427.5555473672-3657.60403137688j</v>
      </c>
      <c r="AP184" s="71" t="str">
        <f t="shared" si="119"/>
        <v>0.243050494837298+0.0213819035438885j</v>
      </c>
      <c r="AQ184" s="71" t="str">
        <f t="shared" si="85"/>
        <v>1+0.400220979952731j</v>
      </c>
      <c r="AR184" s="71" t="str">
        <f t="shared" si="86"/>
        <v>1+0.000798844271362737j</v>
      </c>
      <c r="AS184" s="71" t="str">
        <f t="shared" si="87"/>
        <v>1.25319194347699E-06j</v>
      </c>
      <c r="AT184" s="71" t="str">
        <f t="shared" si="120"/>
        <v>-1.00110520496453E-09+1.25319194347699E-06j</v>
      </c>
      <c r="AU184" s="149" t="str">
        <f t="shared" si="121"/>
        <v>318723.626391365-798216.96994471j</v>
      </c>
      <c r="AV184" s="71" t="str">
        <f t="shared" si="88"/>
        <v>9637.24735166803-112.225590585572j</v>
      </c>
      <c r="AW184" s="71"/>
      <c r="AX184" s="71" t="str">
        <f t="shared" si="89"/>
        <v>0.602327959479252-0.00701409941159825j</v>
      </c>
      <c r="AY184" s="71"/>
      <c r="AZ184" s="71" t="str">
        <f t="shared" si="122"/>
        <v>3.84336226237614-7.74774595504535j</v>
      </c>
      <c r="BA184" s="71" t="str">
        <f t="shared" si="123"/>
        <v>2.26062108869209-4.69364173664919j</v>
      </c>
      <c r="BB184" s="71">
        <f t="shared" si="124"/>
        <v>14.336207318916724</v>
      </c>
      <c r="BC184" s="71">
        <f t="shared" si="125"/>
        <v>115.71708355501653</v>
      </c>
      <c r="BD184" s="71" t="str">
        <f t="shared" si="90"/>
        <v>13.0383697734787-40.4538413010108j</v>
      </c>
      <c r="BE184" s="71">
        <f t="shared" si="126"/>
        <v>32.568409378858846</v>
      </c>
      <c r="BF184" s="71">
        <f t="shared" si="127"/>
        <v>107.86425524832606</v>
      </c>
      <c r="BG184" s="71"/>
      <c r="BH184" s="71" t="str">
        <f t="shared" si="91"/>
        <v>-0.923689182830057-11.1924544677729j</v>
      </c>
      <c r="BI184" s="71">
        <f t="shared" si="128"/>
        <v>21.007985578705014</v>
      </c>
      <c r="BJ184" s="71">
        <f t="shared" si="129"/>
        <v>85.282193973879956</v>
      </c>
      <c r="BK184" s="71"/>
      <c r="BL184" s="71">
        <f t="shared" si="130"/>
        <v>-20.007985578705014</v>
      </c>
      <c r="BM184" s="71">
        <f t="shared" si="131"/>
        <v>-85.282193973879956</v>
      </c>
      <c r="BN184" s="71"/>
      <c r="BO184" s="158"/>
      <c r="BP184" s="158" t="str">
        <f t="shared" si="92"/>
        <v>0.00001+1.17564912861115E-06j</v>
      </c>
      <c r="BQ184" s="158" t="str">
        <f t="shared" si="93"/>
        <v>4.31445093828213E-07+1.07801718410456E-06j</v>
      </c>
      <c r="BR184" s="158" t="str">
        <f t="shared" si="94"/>
        <v>-0.0105147175842641-0.0275307559987865j</v>
      </c>
      <c r="BS184" s="158" t="str">
        <f t="shared" si="95"/>
        <v>0.0000416814450938282+2.25366631271571E-06j</v>
      </c>
      <c r="BT184" s="158" t="str">
        <f t="shared" si="132"/>
        <v>-3.76223486307553E-07-1.17121835936238E-06j</v>
      </c>
      <c r="BU184" s="158" t="str">
        <f t="shared" si="133"/>
        <v>-4.31445093828213E-07-1.07801718410456E-06j</v>
      </c>
      <c r="BV184" s="158" t="str">
        <f t="shared" si="134"/>
        <v>-8.07668580135766E-07-2.24923554346694E-06j</v>
      </c>
      <c r="BW184" s="158" t="str">
        <f t="shared" si="135"/>
        <v>0.99998415131771-0.00398100880542247j</v>
      </c>
      <c r="BX184" s="158" t="str">
        <f t="shared" si="136"/>
        <v>-0.00001-1.17564912861115E-06j</v>
      </c>
      <c r="BY184" s="158" t="str">
        <f t="shared" si="137"/>
        <v>1.86208038260796-3.77931870616267j</v>
      </c>
      <c r="BZ184" s="71">
        <f t="shared" si="138"/>
        <v>12.492128719807887</v>
      </c>
      <c r="CA184" s="71">
        <f t="shared" si="139"/>
        <v>116.22959042133542</v>
      </c>
      <c r="CB184" s="158" t="str">
        <f t="shared" si="96"/>
        <v>10.836552817394-32.6200453734871j</v>
      </c>
      <c r="CC184" s="71" t="str">
        <f t="shared" si="97"/>
        <v>-0.666008263140841-9.05783741184188j</v>
      </c>
      <c r="CD184" s="71">
        <f t="shared" si="140"/>
        <v>19.163906979596142</v>
      </c>
      <c r="CE184" s="71">
        <f t="shared" si="141"/>
        <v>85.794700840198757</v>
      </c>
      <c r="CF184" s="71"/>
      <c r="CG184" s="71">
        <f t="shared" si="142"/>
        <v>-18.163906979596142</v>
      </c>
      <c r="CH184" s="71">
        <f t="shared" si="143"/>
        <v>-85.794700840198757</v>
      </c>
      <c r="CI184" s="71"/>
      <c r="CJ184" s="158"/>
      <c r="CK184" s="158"/>
      <c r="CL184" s="158"/>
      <c r="CM184" s="71"/>
      <c r="CN184" s="158">
        <v>26302.6799189538</v>
      </c>
      <c r="CO184" s="158">
        <v>2.36947523576934</v>
      </c>
      <c r="CP184" s="158">
        <v>99.205945557449496</v>
      </c>
      <c r="CQ184" s="64"/>
      <c r="CR184" s="69"/>
      <c r="CS184" s="69"/>
      <c r="CT184" s="69"/>
      <c r="CU184" s="64"/>
      <c r="CV184" s="69"/>
      <c r="CW184" s="69"/>
      <c r="CX184" s="69"/>
      <c r="CY184" s="64"/>
      <c r="CZ184" s="69"/>
      <c r="DA184" s="69"/>
      <c r="DB184" s="69"/>
      <c r="DC184" s="64"/>
      <c r="DD184" s="69"/>
      <c r="DE184" s="69"/>
      <c r="DF184" s="69"/>
      <c r="DG184" s="64"/>
      <c r="DH184" s="69"/>
      <c r="DI184" s="69"/>
      <c r="DJ184" s="69"/>
      <c r="DK184" s="64"/>
      <c r="DL184" s="69"/>
      <c r="DM184" s="69"/>
      <c r="DN184" s="69"/>
      <c r="DO184" s="70"/>
    </row>
    <row r="185" spans="1:119">
      <c r="A185" s="71">
        <v>121</v>
      </c>
      <c r="B185" s="71">
        <f t="shared" si="72"/>
        <v>4265.7951880159299</v>
      </c>
      <c r="C185" s="71" t="str">
        <f t="shared" si="98"/>
        <v>26802.7816487791j</v>
      </c>
      <c r="D185" s="71">
        <f t="shared" si="73"/>
        <v>0.99970884786262237</v>
      </c>
      <c r="E185" s="71" t="str">
        <f t="shared" si="74"/>
        <v>-0.0268027816487791j</v>
      </c>
      <c r="F185" s="71" t="str">
        <f t="shared" si="99"/>
        <v>0.999708847862622-0.0268027816487791j</v>
      </c>
      <c r="G185" s="71">
        <f t="shared" si="100"/>
        <v>5.9133679402071412E-4</v>
      </c>
      <c r="H185" s="71">
        <f t="shared" si="101"/>
        <v>-1.5357656134139832</v>
      </c>
      <c r="I185" s="71"/>
      <c r="J185" s="71">
        <f t="shared" si="75"/>
        <v>42.477876106194692</v>
      </c>
      <c r="K185" s="71" t="str">
        <f t="shared" si="76"/>
        <v>1+0.885697919583905j</v>
      </c>
      <c r="L185" s="71">
        <f t="shared" si="77"/>
        <v>0.90126186783777784</v>
      </c>
      <c r="M185" s="71" t="str">
        <f t="shared" si="78"/>
        <v>0.13620082547223j</v>
      </c>
      <c r="N185" s="71" t="str">
        <f t="shared" si="102"/>
        <v>0.901261867837778+0.13620082547223j</v>
      </c>
      <c r="O185" s="71" t="str">
        <f t="shared" si="103"/>
        <v>1.22997785798686+0.796853773184152j</v>
      </c>
      <c r="P185" s="71" t="str">
        <f t="shared" si="104"/>
        <v>52.2468470649286+33.8486558520702j</v>
      </c>
      <c r="Q185" s="71"/>
      <c r="R185" s="71">
        <f t="shared" si="79"/>
        <v>46.725663716814154</v>
      </c>
      <c r="S185" s="71" t="str">
        <f t="shared" si="80"/>
        <v>1+0.00120612517419506j</v>
      </c>
      <c r="T185" s="71" t="str">
        <f t="shared" si="105"/>
        <v>0.901261867837778+0.13620082547223j</v>
      </c>
      <c r="U185" s="71" t="str">
        <f t="shared" si="106"/>
        <v>1.08497895602167-0.162626323698337j</v>
      </c>
      <c r="V185" s="71" t="str">
        <f t="shared" si="107"/>
        <v>50.6963618388886-7.59882291263026j</v>
      </c>
      <c r="W185" s="71"/>
      <c r="X185" s="71" t="str">
        <f t="shared" si="81"/>
        <v>2.56859141296042+1.56798766790856j</v>
      </c>
      <c r="Y185" s="71">
        <f t="shared" si="108"/>
        <v>9.5694826726726685</v>
      </c>
      <c r="Z185" s="71">
        <f t="shared" si="109"/>
        <v>-148.59816733226091</v>
      </c>
      <c r="AA185" s="71"/>
      <c r="AB185" s="71" t="str">
        <f t="shared" si="82"/>
        <v>8.16842305940269-1.22435610865143j</v>
      </c>
      <c r="AC185" s="71">
        <f t="shared" si="110"/>
        <v>18.33925613024725</v>
      </c>
      <c r="AD185" s="71">
        <f t="shared" si="111"/>
        <v>171.47545887091312</v>
      </c>
      <c r="AE185" s="71"/>
      <c r="AF185" s="71" t="str">
        <f t="shared" si="112"/>
        <v>1.79222131598005-1.13056849703173j</v>
      </c>
      <c r="AG185" s="71">
        <f t="shared" si="113"/>
        <v>6.5226978375444364</v>
      </c>
      <c r="AH185" s="71">
        <f t="shared" si="114"/>
        <v>147.75546394151789</v>
      </c>
      <c r="AI185" s="71"/>
      <c r="AJ185" s="71" t="str">
        <f t="shared" si="83"/>
        <v>98437.8682737229-12400.5208397658j</v>
      </c>
      <c r="AK185" s="71" t="str">
        <f t="shared" si="84"/>
        <v>31999.9602171551-35.6798185731531j</v>
      </c>
      <c r="AL185" s="71" t="str">
        <f t="shared" si="115"/>
        <v>10000-829101.34154805j</v>
      </c>
      <c r="AM185" s="71" t="str">
        <f t="shared" si="116"/>
        <v>963.072484276917-257315.323831932j</v>
      </c>
      <c r="AN185" s="71" t="str">
        <f t="shared" si="117"/>
        <v>10963.0724842769-257315.323831932j</v>
      </c>
      <c r="AO185" s="71" t="str">
        <f t="shared" si="118"/>
        <v>31345.073588209-3905.33741100026j</v>
      </c>
      <c r="AP185" s="71" t="str">
        <f t="shared" si="119"/>
        <v>0.243143185106684+0.0229082134737486j</v>
      </c>
      <c r="AQ185" s="71" t="str">
        <f t="shared" si="85"/>
        <v>1+0.428844506380466j</v>
      </c>
      <c r="AR185" s="71" t="str">
        <f t="shared" si="86"/>
        <v>1+0.000855977058643644j</v>
      </c>
      <c r="AS185" s="71" t="str">
        <f t="shared" si="87"/>
        <v>1.34281936060383E-06j</v>
      </c>
      <c r="AT185" s="71" t="str">
        <f t="shared" si="120"/>
        <v>-1.14942256657941E-09+1.34281936060383E-06j</v>
      </c>
      <c r="AU185" s="149" t="str">
        <f t="shared" si="121"/>
        <v>318723.596257804-744974.623872121j</v>
      </c>
      <c r="AV185" s="71" t="str">
        <f t="shared" si="88"/>
        <v>9637.05376499662-120.249471313505j</v>
      </c>
      <c r="AW185" s="71"/>
      <c r="AX185" s="71" t="str">
        <f t="shared" si="89"/>
        <v>0.602315860312289-0.00751559195709406j</v>
      </c>
      <c r="AY185" s="71"/>
      <c r="AZ185" s="71" t="str">
        <f t="shared" si="122"/>
        <v>3.84467106792334-7.19860688637253j</v>
      </c>
      <c r="BA185" s="71" t="str">
        <f t="shared" si="123"/>
        <v>2.26160456987651-4.36473007877119j</v>
      </c>
      <c r="BB185" s="71">
        <f t="shared" si="124"/>
        <v>13.831998090823943</v>
      </c>
      <c r="BC185" s="71">
        <f t="shared" si="125"/>
        <v>117.3911360349521</v>
      </c>
      <c r="BD185" s="71" t="str">
        <f t="shared" si="90"/>
        <v>13.1297589852716-38.4219711939854j</v>
      </c>
      <c r="BE185" s="71">
        <f t="shared" si="126"/>
        <v>32.171254221071187</v>
      </c>
      <c r="BF185" s="71">
        <f t="shared" si="127"/>
        <v>108.86659490586517</v>
      </c>
      <c r="BG185" s="71"/>
      <c r="BH185" s="71" t="str">
        <f t="shared" si="91"/>
        <v>-0.881330406654964-10.3794611651184j</v>
      </c>
      <c r="BI185" s="71">
        <f t="shared" si="128"/>
        <v>20.354695928368386</v>
      </c>
      <c r="BJ185" s="71">
        <f t="shared" si="129"/>
        <v>85.146599976469957</v>
      </c>
      <c r="BK185" s="71"/>
      <c r="BL185" s="71">
        <f t="shared" si="130"/>
        <v>-19.354695928368386</v>
      </c>
      <c r="BM185" s="71">
        <f t="shared" si="131"/>
        <v>-85.146599976469957</v>
      </c>
      <c r="BN185" s="71"/>
      <c r="BO185" s="158"/>
      <c r="BP185" s="158" t="str">
        <f t="shared" si="92"/>
        <v>0.00001+1.25973073749262E-06j</v>
      </c>
      <c r="BQ185" s="158" t="str">
        <f t="shared" si="93"/>
        <v>4.85435922633233E-07+1.13196255381796E-06j</v>
      </c>
      <c r="BR185" s="158" t="str">
        <f t="shared" si="94"/>
        <v>-0.0118161865812216-0.0289852124476012j</v>
      </c>
      <c r="BS185" s="158" t="str">
        <f t="shared" si="95"/>
        <v>0.0000417354359226332+2.39169329131058E-06j</v>
      </c>
      <c r="BT185" s="158" t="str">
        <f t="shared" si="132"/>
        <v>-4.23829959752313E-07-1.23797117098595E-06j</v>
      </c>
      <c r="BU185" s="158" t="str">
        <f t="shared" si="133"/>
        <v>-4.85435922633233E-07-1.13196255381796E-06j</v>
      </c>
      <c r="BV185" s="158" t="str">
        <f t="shared" si="134"/>
        <v>-9.09265882385546E-07-2.36993372480391E-06j</v>
      </c>
      <c r="BW185" s="158" t="str">
        <f t="shared" si="135"/>
        <v>0.99998180332076-0.0042657177732565j</v>
      </c>
      <c r="BX185" s="158" t="str">
        <f t="shared" si="136"/>
        <v>-0.00001-1.25973073749262E-06j</v>
      </c>
      <c r="BY185" s="158" t="str">
        <f t="shared" si="137"/>
        <v>1.85954638995826-3.50827093301511j</v>
      </c>
      <c r="BZ185" s="71">
        <f t="shared" si="138"/>
        <v>11.977181537415502</v>
      </c>
      <c r="CA185" s="71">
        <f t="shared" si="139"/>
        <v>117.9256653369829</v>
      </c>
      <c r="CB185" s="158" t="str">
        <f t="shared" si="96"/>
        <v>10.8941886641228-30.9337881697389j</v>
      </c>
      <c r="CC185" s="71" t="str">
        <f t="shared" si="97"/>
        <v>-0.633621917782046-8.38994251563878j</v>
      </c>
      <c r="CD185" s="71">
        <f t="shared" si="140"/>
        <v>18.499879374959928</v>
      </c>
      <c r="CE185" s="71">
        <f t="shared" si="141"/>
        <v>85.681129278500848</v>
      </c>
      <c r="CF185" s="71"/>
      <c r="CG185" s="71">
        <f t="shared" si="142"/>
        <v>-17.499879374959928</v>
      </c>
      <c r="CH185" s="71">
        <f t="shared" si="143"/>
        <v>-85.681129278500848</v>
      </c>
      <c r="CI185" s="71"/>
      <c r="CJ185" s="158"/>
      <c r="CK185" s="158"/>
      <c r="CL185" s="158"/>
      <c r="CM185" s="71"/>
      <c r="CN185" s="158">
        <v>27542.287033381599</v>
      </c>
      <c r="CO185" s="158">
        <v>2.0766313280804898</v>
      </c>
      <c r="CP185" s="158">
        <v>100.172437636371</v>
      </c>
      <c r="CQ185" s="64"/>
      <c r="CR185" s="69"/>
      <c r="CS185" s="69"/>
      <c r="CT185" s="69"/>
      <c r="CU185" s="64"/>
      <c r="CV185" s="69"/>
      <c r="CW185" s="69"/>
      <c r="CX185" s="69"/>
      <c r="CY185" s="64"/>
      <c r="CZ185" s="69"/>
      <c r="DA185" s="69"/>
      <c r="DB185" s="69"/>
      <c r="DC185" s="64"/>
      <c r="DD185" s="69"/>
      <c r="DE185" s="69"/>
      <c r="DF185" s="69"/>
      <c r="DG185" s="64"/>
      <c r="DH185" s="69"/>
      <c r="DI185" s="69"/>
      <c r="DJ185" s="69"/>
      <c r="DK185" s="64"/>
      <c r="DL185" s="69"/>
      <c r="DM185" s="69"/>
      <c r="DN185" s="69"/>
      <c r="DO185" s="70"/>
    </row>
    <row r="186" spans="1:119">
      <c r="A186" s="71">
        <v>122</v>
      </c>
      <c r="B186" s="71">
        <f t="shared" si="72"/>
        <v>4570.8818961487532</v>
      </c>
      <c r="C186" s="71" t="str">
        <f t="shared" si="98"/>
        <v>28719.697970735j</v>
      </c>
      <c r="D186" s="71">
        <f t="shared" si="73"/>
        <v>0.99966571261906334</v>
      </c>
      <c r="E186" s="71" t="str">
        <f t="shared" si="74"/>
        <v>-0.028719697970735j</v>
      </c>
      <c r="F186" s="71" t="str">
        <f t="shared" si="99"/>
        <v>0.999665712619063-0.028719697970735j</v>
      </c>
      <c r="G186" s="71">
        <f t="shared" si="100"/>
        <v>6.7900124751416068E-4</v>
      </c>
      <c r="H186" s="71">
        <f t="shared" si="101"/>
        <v>-1.6456150932583495</v>
      </c>
      <c r="I186" s="71"/>
      <c r="J186" s="71">
        <f t="shared" si="75"/>
        <v>42.477876106194692</v>
      </c>
      <c r="K186" s="71" t="str">
        <f t="shared" si="76"/>
        <v>1+0.949042419442938j</v>
      </c>
      <c r="L186" s="71">
        <f t="shared" si="77"/>
        <v>0.88663345597810717</v>
      </c>
      <c r="M186" s="71" t="str">
        <f t="shared" si="78"/>
        <v>0.145941813882792j</v>
      </c>
      <c r="N186" s="71" t="str">
        <f t="shared" si="102"/>
        <v>0.886633455978107+0.145941813882792j</v>
      </c>
      <c r="O186" s="71" t="str">
        <f t="shared" si="103"/>
        <v>1.26965036356377+0.861401447506797j</v>
      </c>
      <c r="P186" s="71" t="str">
        <f t="shared" si="104"/>
        <v>53.9320508416469+36.5905039648905j</v>
      </c>
      <c r="Q186" s="71"/>
      <c r="R186" s="71">
        <f t="shared" si="79"/>
        <v>46.725663716814154</v>
      </c>
      <c r="S186" s="71" t="str">
        <f t="shared" si="80"/>
        <v>1+0.00129238640868307j</v>
      </c>
      <c r="T186" s="71" t="str">
        <f t="shared" si="105"/>
        <v>0.886633455978107+0.145941813882792j</v>
      </c>
      <c r="U186" s="71" t="str">
        <f t="shared" si="106"/>
        <v>1.0983433375245-0.179332092042834j</v>
      </c>
      <c r="V186" s="71" t="str">
        <f t="shared" si="107"/>
        <v>51.3208214347731-8.37941102642623j</v>
      </c>
      <c r="W186" s="71"/>
      <c r="X186" s="71" t="str">
        <f t="shared" si="81"/>
        <v>2.65685619700818+1.69322583524698j</v>
      </c>
      <c r="Y186" s="71">
        <f t="shared" si="108"/>
        <v>9.9676983341873449</v>
      </c>
      <c r="Z186" s="71">
        <f t="shared" si="109"/>
        <v>-147.4904634101531</v>
      </c>
      <c r="AA186" s="71"/>
      <c r="AB186" s="71" t="str">
        <f t="shared" si="82"/>
        <v>8.26903876391613-1.35012793363741j</v>
      </c>
      <c r="AC186" s="71">
        <f t="shared" si="110"/>
        <v>18.463361687838514</v>
      </c>
      <c r="AD186" s="71">
        <f t="shared" si="111"/>
        <v>170.72685297771994</v>
      </c>
      <c r="AE186" s="71"/>
      <c r="AF186" s="71" t="str">
        <f t="shared" si="112"/>
        <v>1.72126131546344-1.16619627145316j</v>
      </c>
      <c r="AG186" s="71">
        <f t="shared" si="113"/>
        <v>6.3576054742211916</v>
      </c>
      <c r="AH186" s="71">
        <f t="shared" si="114"/>
        <v>145.88140790673225</v>
      </c>
      <c r="AI186" s="71"/>
      <c r="AJ186" s="71" t="str">
        <f t="shared" si="83"/>
        <v>98210.5741673507-13256.7167298083j</v>
      </c>
      <c r="AK186" s="71" t="str">
        <f t="shared" si="84"/>
        <v>31999.954323191-38.2316073667575j</v>
      </c>
      <c r="AL186" s="71" t="str">
        <f t="shared" si="115"/>
        <v>10000-773762.392796272j</v>
      </c>
      <c r="AM186" s="71" t="str">
        <f t="shared" si="116"/>
        <v>963.062612723344-240141.740171474j</v>
      </c>
      <c r="AN186" s="71" t="str">
        <f t="shared" si="117"/>
        <v>10963.0626127233-240141.740171474j</v>
      </c>
      <c r="AO186" s="71" t="str">
        <f t="shared" si="118"/>
        <v>31251.0892005464-4167.72709667795j</v>
      </c>
      <c r="AP186" s="71" t="str">
        <f t="shared" si="119"/>
        <v>0.243249578753179+0.0245430151635434j</v>
      </c>
      <c r="AQ186" s="71" t="str">
        <f t="shared" si="85"/>
        <v>1+0.45951516753176j</v>
      </c>
      <c r="AR186" s="71" t="str">
        <f t="shared" si="86"/>
        <v>1+0.000917195943177166j</v>
      </c>
      <c r="AS186" s="71" t="str">
        <f t="shared" si="87"/>
        <v>1.43885686833382E-06j</v>
      </c>
      <c r="AT186" s="71" t="str">
        <f t="shared" si="120"/>
        <v>-1.31971368244838E-09+1.43885686833382E-06j</v>
      </c>
      <c r="AU186" s="149" t="str">
        <f t="shared" si="121"/>
        <v>318723.561659854-695288.49315201j</v>
      </c>
      <c r="AV186" s="71" t="str">
        <f t="shared" si="88"/>
        <v>9636.83150734953-128.84665832107j</v>
      </c>
      <c r="AW186" s="71"/>
      <c r="AX186" s="71" t="str">
        <f t="shared" si="89"/>
        <v>0.602301969209346-0.00805291614506688j</v>
      </c>
      <c r="AY186" s="71"/>
      <c r="AZ186" s="71" t="str">
        <f t="shared" si="122"/>
        <v>3.84617316682653-6.68384602052705j</v>
      </c>
      <c r="BA186" s="71" t="str">
        <f t="shared" si="123"/>
        <v>2.26273322076992-4.05666653004735j</v>
      </c>
      <c r="BB186" s="71">
        <f t="shared" si="124"/>
        <v>13.339810975474723</v>
      </c>
      <c r="BC186" s="71">
        <f t="shared" si="125"/>
        <v>119.15196622386344</v>
      </c>
      <c r="BD186" s="71" t="str">
        <f t="shared" si="90"/>
        <v>13.2336099152784-36.5997121169735j</v>
      </c>
      <c r="BE186" s="71">
        <f t="shared" si="126"/>
        <v>31.803172663313241</v>
      </c>
      <c r="BF186" s="71">
        <f t="shared" si="127"/>
        <v>109.8788192015834</v>
      </c>
      <c r="BG186" s="71"/>
      <c r="BH186" s="71" t="str">
        <f t="shared" si="91"/>
        <v>-0.836114221744773-9.6213742132609j</v>
      </c>
      <c r="BI186" s="71">
        <f t="shared" si="128"/>
        <v>19.697416449695922</v>
      </c>
      <c r="BJ186" s="71">
        <f t="shared" si="129"/>
        <v>85.033374130595789</v>
      </c>
      <c r="BK186" s="71"/>
      <c r="BL186" s="71">
        <f t="shared" si="130"/>
        <v>-18.697416449695922</v>
      </c>
      <c r="BM186" s="71">
        <f t="shared" si="131"/>
        <v>-85.033374130595789</v>
      </c>
      <c r="BN186" s="71"/>
      <c r="BO186" s="158"/>
      <c r="BP186" s="158" t="str">
        <f t="shared" si="92"/>
        <v>0.00001+1.34982580462454E-06j</v>
      </c>
      <c r="BQ186" s="158" t="str">
        <f t="shared" si="93"/>
        <v>5.44816545335606E-07+1.18563343243278E-06j</v>
      </c>
      <c r="BR186" s="158" t="str">
        <f t="shared" si="94"/>
        <v>-0.0132555851478906-0.0304484630956279j</v>
      </c>
      <c r="BS186" s="158" t="str">
        <f t="shared" si="95"/>
        <v>0.0000417948165453356+2.53545923705732E-06j</v>
      </c>
      <c r="BT186" s="158" t="str">
        <f t="shared" si="132"/>
        <v>-4.76813912447154E-07-1.30619692497501E-06j</v>
      </c>
      <c r="BU186" s="158" t="str">
        <f t="shared" si="133"/>
        <v>-5.44816545335606E-07-1.18563343243278E-06j</v>
      </c>
      <c r="BV186" s="158" t="str">
        <f t="shared" si="134"/>
        <v>-1.02163045778276E-06-2.49183035740779E-06j</v>
      </c>
      <c r="BW186" s="158" t="str">
        <f t="shared" si="135"/>
        <v>0.999979107473155-0.0045707866223379j</v>
      </c>
      <c r="BX186" s="158" t="str">
        <f t="shared" si="136"/>
        <v>-0.00001-1.34982580462454E-06j</v>
      </c>
      <c r="BY186" s="158" t="str">
        <f t="shared" si="137"/>
        <v>1.85744693170621-3.25396809506349j</v>
      </c>
      <c r="BZ186" s="71">
        <f t="shared" si="138"/>
        <v>11.473181531114097</v>
      </c>
      <c r="CA186" s="71">
        <f t="shared" si="139"/>
        <v>119.71881282578534</v>
      </c>
      <c r="CB186" s="158" t="str">
        <f t="shared" si="96"/>
        <v>10.9660274598856-29.414979302372j</v>
      </c>
      <c r="CC186" s="71" t="str">
        <f t="shared" si="97"/>
        <v>-0.597613910818411-7.76707708996295j</v>
      </c>
      <c r="CD186" s="71">
        <f t="shared" si="140"/>
        <v>17.830787005335296</v>
      </c>
      <c r="CE186" s="71">
        <f t="shared" si="141"/>
        <v>85.600220732517656</v>
      </c>
      <c r="CF186" s="71"/>
      <c r="CG186" s="71">
        <f t="shared" si="142"/>
        <v>-16.830787005335296</v>
      </c>
      <c r="CH186" s="71">
        <f t="shared" si="143"/>
        <v>-85.600220732517656</v>
      </c>
      <c r="CI186" s="71"/>
      <c r="CJ186" s="158"/>
      <c r="CK186" s="158"/>
      <c r="CL186" s="158"/>
      <c r="CM186" s="71"/>
      <c r="CN186" s="158">
        <v>28840.315031266</v>
      </c>
      <c r="CO186" s="158">
        <v>1.7948310781741299</v>
      </c>
      <c r="CP186" s="158">
        <v>101.10163323333499</v>
      </c>
      <c r="CQ186" s="64"/>
      <c r="CR186" s="69"/>
      <c r="CS186" s="69"/>
      <c r="CT186" s="69"/>
      <c r="CU186" s="64"/>
      <c r="CV186" s="69"/>
      <c r="CW186" s="69"/>
      <c r="CX186" s="69"/>
      <c r="CY186" s="64"/>
      <c r="CZ186" s="69"/>
      <c r="DA186" s="69"/>
      <c r="DB186" s="69"/>
      <c r="DC186" s="64"/>
      <c r="DD186" s="69"/>
      <c r="DE186" s="69"/>
      <c r="DF186" s="69"/>
      <c r="DG186" s="64"/>
      <c r="DH186" s="69"/>
      <c r="DI186" s="69"/>
      <c r="DJ186" s="69"/>
      <c r="DK186" s="64"/>
      <c r="DL186" s="69"/>
      <c r="DM186" s="69"/>
      <c r="DN186" s="69"/>
      <c r="DO186" s="70"/>
    </row>
    <row r="187" spans="1:119">
      <c r="A187" s="71">
        <v>123</v>
      </c>
      <c r="B187" s="71">
        <f t="shared" si="72"/>
        <v>4897.7881936844633</v>
      </c>
      <c r="C187" s="71" t="str">
        <f t="shared" si="98"/>
        <v>30773.7108162359j</v>
      </c>
      <c r="D187" s="71">
        <f t="shared" si="73"/>
        <v>0.99961618673295694</v>
      </c>
      <c r="E187" s="71" t="str">
        <f t="shared" si="74"/>
        <v>-0.0307737108162359j</v>
      </c>
      <c r="F187" s="71" t="str">
        <f t="shared" si="99"/>
        <v>0.999616186732957-0.0307737108162359j</v>
      </c>
      <c r="G187" s="71">
        <f t="shared" si="100"/>
        <v>7.7967125184456312E-4</v>
      </c>
      <c r="H187" s="71">
        <f t="shared" si="101"/>
        <v>-1.7633238286826549</v>
      </c>
      <c r="I187" s="71"/>
      <c r="J187" s="71">
        <f t="shared" si="75"/>
        <v>42.477876106194692</v>
      </c>
      <c r="K187" s="71" t="str">
        <f t="shared" si="76"/>
        <v>1+1.01691727392252j</v>
      </c>
      <c r="L187" s="71">
        <f t="shared" si="77"/>
        <v>0.86983779192467781</v>
      </c>
      <c r="M187" s="71" t="str">
        <f t="shared" si="78"/>
        <v>0.156379471016805j</v>
      </c>
      <c r="N187" s="71" t="str">
        <f t="shared" si="102"/>
        <v>0.869837791924678+0.156379471016805j</v>
      </c>
      <c r="O187" s="71" t="str">
        <f t="shared" si="103"/>
        <v>1.31724393082117+0.932274238195929j</v>
      </c>
      <c r="P187" s="71" t="str">
        <f t="shared" si="104"/>
        <v>55.9537244950586+39.6010295870837j</v>
      </c>
      <c r="Q187" s="71"/>
      <c r="R187" s="71">
        <f t="shared" si="79"/>
        <v>46.725663716814154</v>
      </c>
      <c r="S187" s="71" t="str">
        <f t="shared" si="80"/>
        <v>1+0.00138481698673062j</v>
      </c>
      <c r="T187" s="71" t="str">
        <f t="shared" si="105"/>
        <v>0.869837791924678+0.156379471016805j</v>
      </c>
      <c r="U187" s="71" t="str">
        <f t="shared" si="106"/>
        <v>1.11392290190268-0.198669060795739j</v>
      </c>
      <c r="V187" s="71" t="str">
        <f t="shared" si="107"/>
        <v>52.0487869207624-9.28294372567701j</v>
      </c>
      <c r="W187" s="71"/>
      <c r="X187" s="71" t="str">
        <f t="shared" si="81"/>
        <v>2.762523012601+1.83024121680736j</v>
      </c>
      <c r="Y187" s="71">
        <f t="shared" si="108"/>
        <v>10.406544011831272</v>
      </c>
      <c r="Z187" s="71">
        <f t="shared" si="109"/>
        <v>-146.47452180586316</v>
      </c>
      <c r="AA187" s="71"/>
      <c r="AB187" s="71" t="str">
        <f t="shared" si="82"/>
        <v>8.38633179731174-1.49570913646493j</v>
      </c>
      <c r="AC187" s="71">
        <f t="shared" si="110"/>
        <v>18.607433994433869</v>
      </c>
      <c r="AD187" s="71">
        <f t="shared" si="111"/>
        <v>169.88757825675333</v>
      </c>
      <c r="AE187" s="71"/>
      <c r="AF187" s="71" t="str">
        <f t="shared" si="112"/>
        <v>1.64604486770044-1.19823009266537j</v>
      </c>
      <c r="AG187" s="71">
        <f t="shared" si="113"/>
        <v>6.175474865547681</v>
      </c>
      <c r="AH187" s="71">
        <f t="shared" si="114"/>
        <v>143.9474424383337</v>
      </c>
      <c r="AI187" s="71"/>
      <c r="AJ187" s="71" t="str">
        <f t="shared" si="83"/>
        <v>97950.8966261078-14167.2690647255j</v>
      </c>
      <c r="AK187" s="71" t="str">
        <f t="shared" si="84"/>
        <v>31999.9475560174-40.9658967005014j</v>
      </c>
      <c r="AL187" s="71" t="str">
        <f t="shared" si="115"/>
        <v>10000-722117.080872091j</v>
      </c>
      <c r="AM187" s="71" t="str">
        <f t="shared" si="116"/>
        <v>963.051278912917-224114.498544926j</v>
      </c>
      <c r="AN187" s="71" t="str">
        <f t="shared" si="117"/>
        <v>10963.0512789129-224114.498544926j</v>
      </c>
      <c r="AO187" s="71" t="str">
        <f t="shared" si="118"/>
        <v>31144.1151168701-4445.16741708895j</v>
      </c>
      <c r="AP187" s="71" t="str">
        <f t="shared" si="119"/>
        <v>0.243371696762124+0.0262939142516681j</v>
      </c>
      <c r="AQ187" s="71" t="str">
        <f t="shared" si="85"/>
        <v>1+0.492379373059774j</v>
      </c>
      <c r="AR187" s="71" t="str">
        <f t="shared" si="86"/>
        <v>1+0.000982793159799949j</v>
      </c>
      <c r="AS187" s="71" t="str">
        <f t="shared" si="87"/>
        <v>1.54176291189342E-06j</v>
      </c>
      <c r="AT187" s="71" t="str">
        <f t="shared" si="120"/>
        <v>-1.5152340438421E-09+1.54176291189342E-06j</v>
      </c>
      <c r="AU187" s="149" t="str">
        <f t="shared" si="121"/>
        <v>318723.521936099-648921.395769165j</v>
      </c>
      <c r="AV187" s="71" t="str">
        <f t="shared" si="88"/>
        <v>9636.57633406932-138.05802607657j</v>
      </c>
      <c r="AW187" s="71"/>
      <c r="AX187" s="71" t="str">
        <f t="shared" si="89"/>
        <v>0.602286020879332-0.00862862662978563j</v>
      </c>
      <c r="AY187" s="71"/>
      <c r="AZ187" s="71" t="str">
        <f t="shared" si="122"/>
        <v>3.84789700229227-6.20100950854239j</v>
      </c>
      <c r="BA187" s="71" t="str">
        <f t="shared" si="123"/>
        <v>2.26402837848716-3.76798340887755j</v>
      </c>
      <c r="BB187" s="71">
        <f t="shared" si="124"/>
        <v>12.860863189358183</v>
      </c>
      <c r="BC187" s="71">
        <f t="shared" si="125"/>
        <v>120.99995011476358</v>
      </c>
      <c r="BD187" s="71" t="str">
        <f t="shared" si="90"/>
        <v>13.3510859698166-34.985887004532j</v>
      </c>
      <c r="BE187" s="71">
        <f t="shared" si="126"/>
        <v>31.46829718379205</v>
      </c>
      <c r="BF187" s="71">
        <f t="shared" si="127"/>
        <v>110.88752837151691</v>
      </c>
      <c r="BG187" s="71"/>
      <c r="BH187" s="71" t="str">
        <f t="shared" si="91"/>
        <v>-0.788218816443991-8.915096685515j</v>
      </c>
      <c r="BI187" s="71">
        <f t="shared" si="128"/>
        <v>19.036338054905869</v>
      </c>
      <c r="BJ187" s="71">
        <f t="shared" si="129"/>
        <v>84.947392553097231</v>
      </c>
      <c r="BK187" s="71"/>
      <c r="BL187" s="71">
        <f t="shared" si="130"/>
        <v>-18.036338054905869</v>
      </c>
      <c r="BM187" s="71">
        <f t="shared" si="131"/>
        <v>-84.947392553097231</v>
      </c>
      <c r="BN187" s="71"/>
      <c r="BO187" s="158"/>
      <c r="BP187" s="158" t="str">
        <f t="shared" si="92"/>
        <v>0.00001+1.44636440836309E-06j</v>
      </c>
      <c r="BQ187" s="158" t="str">
        <f t="shared" si="93"/>
        <v>6.09782829502939E-07+1.23844105351853E-06j</v>
      </c>
      <c r="BR187" s="158" t="str">
        <f t="shared" si="94"/>
        <v>-0.0148400738657161-0.0319068972072697j</v>
      </c>
      <c r="BS187" s="158" t="str">
        <f t="shared" si="95"/>
        <v>0.0000418597828295029+2.68480546188162E-06j</v>
      </c>
      <c r="BT187" s="158" t="str">
        <f t="shared" si="132"/>
        <v>-5.35538457298885E-07-1.37545849922898E-06j</v>
      </c>
      <c r="BU187" s="158" t="str">
        <f t="shared" si="133"/>
        <v>-6.09782829502939E-07-1.23844105351853E-06j</v>
      </c>
      <c r="BV187" s="158" t="str">
        <f t="shared" si="134"/>
        <v>-1.14532128680182E-06-2.61389955274751E-06j</v>
      </c>
      <c r="BW187" s="158" t="str">
        <f t="shared" si="135"/>
        <v>0.99997601224389-0.00489767094617877j</v>
      </c>
      <c r="BX187" s="158" t="str">
        <f t="shared" si="136"/>
        <v>-0.00001-1.44636440836309E-06j</v>
      </c>
      <c r="BY187" s="158" t="str">
        <f t="shared" si="137"/>
        <v>1.85574186558934-3.01519745455645j</v>
      </c>
      <c r="BZ187" s="71">
        <f t="shared" si="138"/>
        <v>10.981310444860068</v>
      </c>
      <c r="CA187" s="71">
        <f t="shared" si="139"/>
        <v>121.61075128764153</v>
      </c>
      <c r="CB187" s="158" t="str">
        <f t="shared" si="96"/>
        <v>11.0530086339686-28.0620963516026j</v>
      </c>
      <c r="CC187" s="71" t="str">
        <f t="shared" si="97"/>
        <v>-0.558265951747397-7.18675604274419j</v>
      </c>
      <c r="CD187" s="71">
        <f t="shared" si="140"/>
        <v>17.156785310407745</v>
      </c>
      <c r="CE187" s="71">
        <f t="shared" si="141"/>
        <v>85.558193725975173</v>
      </c>
      <c r="CF187" s="71"/>
      <c r="CG187" s="71">
        <f t="shared" si="142"/>
        <v>-16.156785310407745</v>
      </c>
      <c r="CH187" s="71">
        <f t="shared" si="143"/>
        <v>-85.558193725975173</v>
      </c>
      <c r="CI187" s="71"/>
      <c r="CJ187" s="158"/>
      <c r="CK187" s="158"/>
      <c r="CL187" s="158"/>
      <c r="CM187" s="71"/>
      <c r="CN187" s="158">
        <v>30199.5172040201</v>
      </c>
      <c r="CO187" s="158">
        <v>1.52395400868401</v>
      </c>
      <c r="CP187" s="158">
        <v>101.989004650285</v>
      </c>
      <c r="CQ187" s="64"/>
      <c r="CR187" s="69"/>
      <c r="CS187" s="69"/>
      <c r="CT187" s="69"/>
      <c r="CU187" s="64"/>
      <c r="CV187" s="69"/>
      <c r="CW187" s="69"/>
      <c r="CX187" s="69"/>
      <c r="CY187" s="64"/>
      <c r="CZ187" s="69"/>
      <c r="DA187" s="69"/>
      <c r="DB187" s="69"/>
      <c r="DC187" s="64"/>
      <c r="DD187" s="69"/>
      <c r="DE187" s="69"/>
      <c r="DF187" s="69"/>
      <c r="DG187" s="64"/>
      <c r="DH187" s="69"/>
      <c r="DI187" s="69"/>
      <c r="DJ187" s="69"/>
      <c r="DK187" s="64"/>
      <c r="DL187" s="69"/>
      <c r="DM187" s="69"/>
      <c r="DN187" s="69"/>
      <c r="DO187" s="70"/>
    </row>
    <row r="188" spans="1:119">
      <c r="A188" s="71">
        <v>124</v>
      </c>
      <c r="B188" s="71">
        <f t="shared" si="72"/>
        <v>5248.0746024977261</v>
      </c>
      <c r="C188" s="71" t="str">
        <f t="shared" si="98"/>
        <v>32974.6252333961j</v>
      </c>
      <c r="D188" s="71">
        <f t="shared" si="73"/>
        <v>0.99955932340746589</v>
      </c>
      <c r="E188" s="71" t="str">
        <f t="shared" si="74"/>
        <v>-0.0329746252333961j</v>
      </c>
      <c r="F188" s="71" t="str">
        <f t="shared" si="99"/>
        <v>0.999559323407466-0.0329746252333961j</v>
      </c>
      <c r="G188" s="71">
        <f t="shared" si="100"/>
        <v>8.952792720762718E-4</v>
      </c>
      <c r="H188" s="71">
        <f t="shared" si="101"/>
        <v>-1.8894545744637139</v>
      </c>
      <c r="I188" s="71"/>
      <c r="J188" s="71">
        <f t="shared" si="75"/>
        <v>42.477876106194692</v>
      </c>
      <c r="K188" s="71" t="str">
        <f t="shared" si="76"/>
        <v>1+1.08964649083757j</v>
      </c>
      <c r="L188" s="71">
        <f t="shared" si="77"/>
        <v>0.85055378941628834</v>
      </c>
      <c r="M188" s="71" t="str">
        <f t="shared" si="78"/>
        <v>0.167563622137351j</v>
      </c>
      <c r="N188" s="71" t="str">
        <f t="shared" si="102"/>
        <v>0.850553789416288+0.167563622137351j</v>
      </c>
      <c r="O188" s="71" t="str">
        <f t="shared" si="103"/>
        <v>1.37473366294461+1.01027254183434j</v>
      </c>
      <c r="P188" s="71" t="str">
        <f t="shared" si="104"/>
        <v>58.3957662135764+42.9142318655295j</v>
      </c>
      <c r="Q188" s="71"/>
      <c r="R188" s="71">
        <f t="shared" si="79"/>
        <v>46.725663716814154</v>
      </c>
      <c r="S188" s="71" t="str">
        <f t="shared" si="80"/>
        <v>1+0.00148385813550282j</v>
      </c>
      <c r="T188" s="71" t="str">
        <f t="shared" si="105"/>
        <v>0.850553789416288+0.167563622137351j</v>
      </c>
      <c r="U188" s="71" t="str">
        <f t="shared" si="106"/>
        <v>1.13210986300935-0.221287087906495j</v>
      </c>
      <c r="V188" s="71" t="str">
        <f t="shared" si="107"/>
        <v>52.8985847494634-10.339786054392j</v>
      </c>
      <c r="W188" s="71"/>
      <c r="X188" s="71" t="str">
        <f t="shared" si="81"/>
        <v>2.88985292162288+1.98036805990228j</v>
      </c>
      <c r="Y188" s="71">
        <f t="shared" si="108"/>
        <v>10.889545403837248</v>
      </c>
      <c r="Z188" s="71">
        <f t="shared" si="109"/>
        <v>-145.57780861771488</v>
      </c>
      <c r="AA188" s="71"/>
      <c r="AB188" s="71" t="str">
        <f t="shared" si="82"/>
        <v>8.5232549990565-1.66599226793426j</v>
      </c>
      <c r="AC188" s="71">
        <f t="shared" si="110"/>
        <v>18.774946243198478</v>
      </c>
      <c r="AD188" s="71">
        <f t="shared" si="111"/>
        <v>168.94016403720082</v>
      </c>
      <c r="AE188" s="71"/>
      <c r="AF188" s="71" t="str">
        <f t="shared" si="112"/>
        <v>1.56695653552367-1.22604711238047j</v>
      </c>
      <c r="AG188" s="71">
        <f t="shared" si="113"/>
        <v>5.9753551014279083</v>
      </c>
      <c r="AH188" s="71">
        <f t="shared" si="114"/>
        <v>141.95900569409699</v>
      </c>
      <c r="AI188" s="71"/>
      <c r="AJ188" s="71" t="str">
        <f t="shared" si="83"/>
        <v>97654.4352548182-15134.5565030609j</v>
      </c>
      <c r="AK188" s="71" t="str">
        <f t="shared" si="84"/>
        <v>31999.9397862661-43.8957385128441j</v>
      </c>
      <c r="AL188" s="71" t="str">
        <f t="shared" si="115"/>
        <v>10000-673918.871402852j</v>
      </c>
      <c r="AM188" s="71" t="str">
        <f t="shared" si="116"/>
        <v>963.038266286388-209157.091208928j</v>
      </c>
      <c r="AN188" s="71" t="str">
        <f t="shared" si="117"/>
        <v>10963.0382662864-209157.091208928j</v>
      </c>
      <c r="AO188" s="71" t="str">
        <f t="shared" si="118"/>
        <v>31022.5071327117-4737.95008393046j</v>
      </c>
      <c r="AP188" s="71" t="str">
        <f t="shared" si="119"/>
        <v>0.243511856609578+0.0281690251187844j</v>
      </c>
      <c r="AQ188" s="71" t="str">
        <f t="shared" si="85"/>
        <v>1+0.527594003734338j</v>
      </c>
      <c r="AR188" s="71" t="str">
        <f t="shared" si="86"/>
        <v>1+0.00105308184378111j</v>
      </c>
      <c r="AS188" s="71" t="str">
        <f t="shared" si="87"/>
        <v>1.65202872419314E-06j</v>
      </c>
      <c r="AT188" s="71" t="str">
        <f t="shared" si="120"/>
        <v>-1.73972145485267E-09+1.65202872419314E-06j</v>
      </c>
      <c r="AU188" s="149" t="str">
        <f t="shared" si="121"/>
        <v>318723.476327142-605651.993465554j</v>
      </c>
      <c r="AV188" s="71" t="str">
        <f t="shared" si="88"/>
        <v>9636.2833726079-147.927342909637j</v>
      </c>
      <c r="AW188" s="71"/>
      <c r="AX188" s="71" t="str">
        <f t="shared" si="89"/>
        <v>0.602267710787994-0.00924545893185231j</v>
      </c>
      <c r="AY188" s="71"/>
      <c r="AZ188" s="71" t="str">
        <f t="shared" si="122"/>
        <v>3.84987517004997-5.74779667754834j</v>
      </c>
      <c r="BA188" s="71" t="str">
        <f t="shared" si="123"/>
        <v>2.26551448735462-3.49730620983933j</v>
      </c>
      <c r="BB188" s="71">
        <f t="shared" si="124"/>
        <v>12.396424392635645</v>
      </c>
      <c r="BC188" s="71">
        <f t="shared" si="125"/>
        <v>122.93469926377574</v>
      </c>
      <c r="BD188" s="71" t="str">
        <f t="shared" si="90"/>
        <v>13.4830725755894-33.5827622550703j</v>
      </c>
      <c r="BE188" s="71">
        <f t="shared" si="126"/>
        <v>31.171370635834137</v>
      </c>
      <c r="BF188" s="71">
        <f t="shared" si="127"/>
        <v>111.87486330097656</v>
      </c>
      <c r="BG188" s="71"/>
      <c r="BH188" s="71" t="str">
        <f t="shared" si="91"/>
        <v>-0.737899447399924-8.2577543175125j</v>
      </c>
      <c r="BI188" s="71">
        <f t="shared" si="128"/>
        <v>18.371779494063549</v>
      </c>
      <c r="BJ188" s="71">
        <f t="shared" si="129"/>
        <v>84.893704957872686</v>
      </c>
      <c r="BK188" s="71"/>
      <c r="BL188" s="71">
        <f t="shared" si="130"/>
        <v>-17.371779494063549</v>
      </c>
      <c r="BM188" s="71">
        <f t="shared" si="131"/>
        <v>-84.893704957872686</v>
      </c>
      <c r="BN188" s="71"/>
      <c r="BO188" s="158"/>
      <c r="BP188" s="158" t="str">
        <f t="shared" si="92"/>
        <v>0.00001+1.54980738596962E-06j</v>
      </c>
      <c r="BQ188" s="158" t="str">
        <f t="shared" si="93"/>
        <v>6.80452951599785E-07+1.28972836458243E-06j</v>
      </c>
      <c r="BR188" s="158" t="str">
        <f t="shared" si="94"/>
        <v>-0.0165752879662668-0.0333448903165071j</v>
      </c>
      <c r="BS188" s="158" t="str">
        <f t="shared" si="95"/>
        <v>0.0000419304529515998+2.83953575055205E-06j</v>
      </c>
      <c r="BT188" s="158" t="str">
        <f t="shared" si="132"/>
        <v>-6.0032532407681E-07-1.44523247734847E-06j</v>
      </c>
      <c r="BU188" s="158" t="str">
        <f t="shared" si="133"/>
        <v>-6.80452951599785E-07-1.28972836458243E-06j</v>
      </c>
      <c r="BV188" s="158" t="str">
        <f t="shared" si="134"/>
        <v>-1.28077827567659E-06-0.0000027349608419309j</v>
      </c>
      <c r="BW188" s="158" t="str">
        <f t="shared" si="135"/>
        <v>0.99997245846883-0.00524793031905434j</v>
      </c>
      <c r="BX188" s="158" t="str">
        <f t="shared" si="136"/>
        <v>-0.00001-1.54980738596962E-06j</v>
      </c>
      <c r="BY188" s="158" t="str">
        <f t="shared" si="137"/>
        <v>1.85439858248335-2.79082037663797j</v>
      </c>
      <c r="BZ188" s="71">
        <f t="shared" si="138"/>
        <v>10.502819991220363</v>
      </c>
      <c r="CA188" s="71">
        <f t="shared" si="139"/>
        <v>123.60259152472304</v>
      </c>
      <c r="CB188" s="158" t="str">
        <f t="shared" si="96"/>
        <v>11.1560268197223-26.8762874267338j</v>
      </c>
      <c r="CC188" s="71" t="str">
        <f t="shared" si="97"/>
        <v>-0.515915285661436-6.64667425590163j</v>
      </c>
      <c r="CD188" s="71">
        <f t="shared" si="140"/>
        <v>16.47817509264825</v>
      </c>
      <c r="CE188" s="71">
        <f t="shared" si="141"/>
        <v>85.561597218820083</v>
      </c>
      <c r="CF188" s="71"/>
      <c r="CG188" s="71">
        <f t="shared" si="142"/>
        <v>-15.47817509264825</v>
      </c>
      <c r="CH188" s="71">
        <f t="shared" si="143"/>
        <v>-85.561597218820083</v>
      </c>
      <c r="CI188" s="71"/>
      <c r="CJ188" s="158"/>
      <c r="CK188" s="158"/>
      <c r="CL188" s="158"/>
      <c r="CM188" s="71"/>
      <c r="CN188" s="158">
        <v>31622.776601683701</v>
      </c>
      <c r="CO188" s="158">
        <v>1.2638453593465999</v>
      </c>
      <c r="CP188" s="158">
        <v>102.829958102958</v>
      </c>
      <c r="CQ188" s="64"/>
      <c r="CR188" s="69"/>
      <c r="CS188" s="69"/>
      <c r="CT188" s="69"/>
      <c r="CU188" s="64"/>
      <c r="CV188" s="69"/>
      <c r="CW188" s="69"/>
      <c r="CX188" s="69"/>
      <c r="CY188" s="64"/>
      <c r="CZ188" s="69"/>
      <c r="DA188" s="69"/>
      <c r="DB188" s="69"/>
      <c r="DC188" s="64"/>
      <c r="DD188" s="69"/>
      <c r="DE188" s="69"/>
      <c r="DF188" s="69"/>
      <c r="DG188" s="64"/>
      <c r="DH188" s="69"/>
      <c r="DI188" s="69"/>
      <c r="DJ188" s="69"/>
      <c r="DK188" s="64"/>
      <c r="DL188" s="69"/>
      <c r="DM188" s="69"/>
      <c r="DN188" s="69"/>
      <c r="DO188" s="70"/>
    </row>
    <row r="189" spans="1:119">
      <c r="A189" s="71">
        <v>125</v>
      </c>
      <c r="B189" s="71">
        <f t="shared" si="72"/>
        <v>5623.4132519034993</v>
      </c>
      <c r="C189" s="71" t="str">
        <f t="shared" si="98"/>
        <v>35332.947520559j</v>
      </c>
      <c r="D189" s="71">
        <f t="shared" si="73"/>
        <v>0.99949403557437311</v>
      </c>
      <c r="E189" s="71" t="str">
        <f t="shared" si="74"/>
        <v>-0.035332947520559j</v>
      </c>
      <c r="F189" s="71" t="str">
        <f t="shared" si="99"/>
        <v>0.999494035574373-0.035332947520559j</v>
      </c>
      <c r="G189" s="71">
        <f t="shared" si="100"/>
        <v>1.0280458708787203E-3</v>
      </c>
      <c r="H189" s="71">
        <f t="shared" si="101"/>
        <v>-2.0246104862880805</v>
      </c>
      <c r="I189" s="71"/>
      <c r="J189" s="71">
        <f t="shared" si="75"/>
        <v>42.477876106194692</v>
      </c>
      <c r="K189" s="71" t="str">
        <f t="shared" si="76"/>
        <v>1+1.16757725081687j</v>
      </c>
      <c r="L189" s="71">
        <f t="shared" si="77"/>
        <v>0.82841279209932506</v>
      </c>
      <c r="M189" s="71" t="str">
        <f t="shared" si="78"/>
        <v>0.179547655975711j</v>
      </c>
      <c r="N189" s="71" t="str">
        <f t="shared" si="102"/>
        <v>0.828412792099325+0.179547655975711j</v>
      </c>
      <c r="O189" s="71" t="str">
        <f t="shared" si="103"/>
        <v>1.44473369661005+1.09628763672269j</v>
      </c>
      <c r="P189" s="71" t="str">
        <f t="shared" si="104"/>
        <v>61.3692189710464+46.5679704094594j</v>
      </c>
      <c r="Q189" s="71"/>
      <c r="R189" s="71">
        <f t="shared" si="79"/>
        <v>46.725663716814154</v>
      </c>
      <c r="S189" s="71" t="str">
        <f t="shared" si="80"/>
        <v>1+0.00158998263842515j</v>
      </c>
      <c r="T189" s="71" t="str">
        <f t="shared" si="105"/>
        <v>0.828412792099325+0.179547655975711j</v>
      </c>
      <c r="U189" s="71" t="str">
        <f t="shared" si="106"/>
        <v>1.15336446824502-0.248057376805937j</v>
      </c>
      <c r="V189" s="71" t="str">
        <f t="shared" si="107"/>
        <v>53.891720286139-11.5906455711093j</v>
      </c>
      <c r="W189" s="71"/>
      <c r="X189" s="71" t="str">
        <f t="shared" si="81"/>
        <v>3.04445691798043+2.14502005911846j</v>
      </c>
      <c r="Y189" s="71">
        <f t="shared" si="108"/>
        <v>11.420711060815794</v>
      </c>
      <c r="Z189" s="71">
        <f t="shared" si="109"/>
        <v>-144.83278702817441</v>
      </c>
      <c r="AA189" s="71"/>
      <c r="AB189" s="71" t="str">
        <f t="shared" si="82"/>
        <v>8.68327340914821-1.86753631073753j</v>
      </c>
      <c r="AC189" s="71">
        <f t="shared" si="110"/>
        <v>18.97005049514949</v>
      </c>
      <c r="AD189" s="71">
        <f t="shared" si="111"/>
        <v>167.86213061697961</v>
      </c>
      <c r="AE189" s="71"/>
      <c r="AF189" s="71" t="str">
        <f t="shared" si="112"/>
        <v>1.48449850435635-1.24907137911506j</v>
      </c>
      <c r="AG189" s="71">
        <f t="shared" si="113"/>
        <v>5.7563982104584488</v>
      </c>
      <c r="AH189" s="71">
        <f t="shared" si="114"/>
        <v>139.92241930934583</v>
      </c>
      <c r="AI189" s="71"/>
      <c r="AJ189" s="71" t="str">
        <f t="shared" si="83"/>
        <v>97316.2574536859-16160.8100222889j</v>
      </c>
      <c r="AK189" s="71" t="str">
        <f t="shared" si="84"/>
        <v>31999.9308654026-47.0351181218374j</v>
      </c>
      <c r="AL189" s="71" t="str">
        <f t="shared" si="115"/>
        <v>10000-628937.685124966j</v>
      </c>
      <c r="AM189" s="71" t="str">
        <f t="shared" si="116"/>
        <v>963.023326225776-195198.117386155j</v>
      </c>
      <c r="AN189" s="71" t="str">
        <f t="shared" si="117"/>
        <v>10963.0233262258-195198.117386155j</v>
      </c>
      <c r="AO189" s="71" t="str">
        <f t="shared" si="118"/>
        <v>30884.4583660162-5046.23410808738j</v>
      </c>
      <c r="AP189" s="71" t="str">
        <f t="shared" si="119"/>
        <v>0.24367271526184+0.0301769992335092j</v>
      </c>
      <c r="AQ189" s="71" t="str">
        <f t="shared" si="85"/>
        <v>1+0.565327160328944j</v>
      </c>
      <c r="AR189" s="71" t="str">
        <f t="shared" si="86"/>
        <v>1+0.00112839752560667j</v>
      </c>
      <c r="AS189" s="71" t="str">
        <f t="shared" si="87"/>
        <v>1.77018067078001E-06j</v>
      </c>
      <c r="AT189" s="71" t="str">
        <f t="shared" si="120"/>
        <v>-1.99746748878492E-09+1.77018067078001E-06j</v>
      </c>
      <c r="AU189" s="149" t="str">
        <f t="shared" si="121"/>
        <v>318723.423961066-565273.735158546j</v>
      </c>
      <c r="AV189" s="71" t="str">
        <f t="shared" si="88"/>
        <v>9635.94702981087-158.501471205242j</v>
      </c>
      <c r="AW189" s="71"/>
      <c r="AX189" s="71" t="str">
        <f t="shared" si="89"/>
        <v>0.602246689363179-0.00990634195032763j</v>
      </c>
      <c r="AY189" s="71"/>
      <c r="AZ189" s="71" t="str">
        <f t="shared" si="122"/>
        <v>3.85214501414687-5.32204922626656j</v>
      </c>
      <c r="BA189" s="71" t="str">
        <f t="shared" si="123"/>
        <v>2.26721954220496-3.24334719289929j</v>
      </c>
      <c r="BB189" s="71">
        <f t="shared" si="124"/>
        <v>11.947802614188781</v>
      </c>
      <c r="BC189" s="71">
        <f t="shared" si="125"/>
        <v>124.95497090679837</v>
      </c>
      <c r="BD189" s="71" t="str">
        <f t="shared" si="90"/>
        <v>13.6298185124615-32.3969852562194j</v>
      </c>
      <c r="BE189" s="71">
        <f t="shared" si="126"/>
        <v>30.917853109338289</v>
      </c>
      <c r="BF189" s="71">
        <f t="shared" si="127"/>
        <v>112.81710152377806</v>
      </c>
      <c r="BG189" s="71"/>
      <c r="BH189" s="71" t="str">
        <f t="shared" si="91"/>
        <v>-0.685488131732907-7.64666309730594j</v>
      </c>
      <c r="BI189" s="71">
        <f t="shared" si="128"/>
        <v>17.704200824647245</v>
      </c>
      <c r="BJ189" s="71">
        <f t="shared" si="129"/>
        <v>84.877390216144335</v>
      </c>
      <c r="BK189" s="71"/>
      <c r="BL189" s="71">
        <f t="shared" si="130"/>
        <v>-16.704200824647245</v>
      </c>
      <c r="BM189" s="71">
        <f t="shared" si="131"/>
        <v>-84.877390216144335</v>
      </c>
      <c r="BN189" s="71"/>
      <c r="BO189" s="158"/>
      <c r="BP189" s="158" t="str">
        <f t="shared" si="92"/>
        <v>0.00001+1.66064853346627E-06j</v>
      </c>
      <c r="BQ189" s="158" t="str">
        <f t="shared" si="93"/>
        <v>7.56848803701379E-07+1.33878019103309E-06j</v>
      </c>
      <c r="BR189" s="158" t="str">
        <f t="shared" si="94"/>
        <v>-0.0184648447246916-0.0347449304608753j</v>
      </c>
      <c r="BS189" s="158" t="str">
        <f t="shared" si="95"/>
        <v>0.0000420068488037014+2.99942872449936E-06j</v>
      </c>
      <c r="BT189" s="158" t="str">
        <f t="shared" si="132"/>
        <v>-6.71434998078861E-07-1.51490902622577E-06j</v>
      </c>
      <c r="BU189" s="158" t="str">
        <f t="shared" si="133"/>
        <v>-7.56848803701379E-07-1.33878019103309E-06j</v>
      </c>
      <c r="BV189" s="158" t="str">
        <f t="shared" si="134"/>
        <v>-1.42828380178024E-06-2.85368921725886E-06j</v>
      </c>
      <c r="BW189" s="158" t="str">
        <f t="shared" si="135"/>
        <v>0.999968378220275-0.00562323570448355j</v>
      </c>
      <c r="BX189" s="158" t="str">
        <f t="shared" si="136"/>
        <v>-0.00001-1.66064853346627E-06j</v>
      </c>
      <c r="BY189" s="158" t="str">
        <f t="shared" si="137"/>
        <v>1.8533913820088-2.57976694396945j</v>
      </c>
      <c r="BZ189" s="71">
        <f t="shared" si="138"/>
        <v>10.039022322164001</v>
      </c>
      <c r="CA189" s="71">
        <f t="shared" si="139"/>
        <v>125.69473820790623</v>
      </c>
      <c r="CB189" s="158" t="str">
        <f t="shared" si="96"/>
        <v>11.2756956630381-25.8620974102789j</v>
      </c>
      <c r="CC189" s="71" t="str">
        <f t="shared" si="97"/>
        <v>-0.470956319920351-6.1446782994763j</v>
      </c>
      <c r="CD189" s="71">
        <f t="shared" si="140"/>
        <v>15.795420532622453</v>
      </c>
      <c r="CE189" s="71">
        <f t="shared" si="141"/>
        <v>85.617157517252082</v>
      </c>
      <c r="CF189" s="71"/>
      <c r="CG189" s="71">
        <f t="shared" si="142"/>
        <v>-14.795420532622453</v>
      </c>
      <c r="CH189" s="71">
        <f t="shared" si="143"/>
        <v>-85.617157517252082</v>
      </c>
      <c r="CI189" s="71"/>
      <c r="CJ189" s="158"/>
      <c r="CK189" s="158"/>
      <c r="CL189" s="158"/>
      <c r="CM189" s="71"/>
      <c r="CN189" s="158">
        <v>33113.112148259097</v>
      </c>
      <c r="CO189" s="158">
        <v>1.01431433222046</v>
      </c>
      <c r="CP189" s="158">
        <v>103.61984730887499</v>
      </c>
      <c r="CQ189" s="64"/>
      <c r="CR189" s="69"/>
      <c r="CS189" s="69"/>
      <c r="CT189" s="69"/>
      <c r="CU189" s="64"/>
      <c r="CV189" s="69"/>
      <c r="CW189" s="69"/>
      <c r="CX189" s="69"/>
      <c r="CY189" s="64"/>
      <c r="CZ189" s="69"/>
      <c r="DA189" s="69"/>
      <c r="DB189" s="69"/>
      <c r="DC189" s="64"/>
      <c r="DD189" s="69"/>
      <c r="DE189" s="69"/>
      <c r="DF189" s="69"/>
      <c r="DG189" s="64"/>
      <c r="DH189" s="69"/>
      <c r="DI189" s="69"/>
      <c r="DJ189" s="69"/>
      <c r="DK189" s="64"/>
      <c r="DL189" s="69"/>
      <c r="DM189" s="69"/>
      <c r="DN189" s="69"/>
      <c r="DO189" s="70"/>
    </row>
    <row r="190" spans="1:119">
      <c r="A190" s="71">
        <v>126</v>
      </c>
      <c r="B190" s="71">
        <f t="shared" si="72"/>
        <v>6025.595860743585</v>
      </c>
      <c r="C190" s="71" t="str">
        <f t="shared" si="98"/>
        <v>37859.9353792262j</v>
      </c>
      <c r="D190" s="71">
        <f t="shared" si="73"/>
        <v>0.99941907511236783</v>
      </c>
      <c r="E190" s="71" t="str">
        <f t="shared" si="74"/>
        <v>-0.0378599353792262j</v>
      </c>
      <c r="F190" s="71" t="str">
        <f t="shared" si="99"/>
        <v>0.999419075112368-0.0378599353792262j</v>
      </c>
      <c r="G190" s="71">
        <f t="shared" si="100"/>
        <v>1.1805229622985345E-3</v>
      </c>
      <c r="H190" s="71">
        <f t="shared" si="101"/>
        <v>-2.1694380453044797</v>
      </c>
      <c r="I190" s="71"/>
      <c r="J190" s="71">
        <f t="shared" si="75"/>
        <v>42.477876106194692</v>
      </c>
      <c r="K190" s="71" t="str">
        <f t="shared" si="76"/>
        <v>1+1.25108156460653j</v>
      </c>
      <c r="L190" s="71">
        <f t="shared" si="77"/>
        <v>0.80299152584630251</v>
      </c>
      <c r="M190" s="71" t="str">
        <f t="shared" si="78"/>
        <v>0.192388779588135j</v>
      </c>
      <c r="N190" s="71" t="str">
        <f t="shared" si="102"/>
        <v>0.802991525846303+0.192388779588135j</v>
      </c>
      <c r="O190" s="71" t="str">
        <f t="shared" si="103"/>
        <v>1.53075984142427+1.1912710359729j</v>
      </c>
      <c r="P190" s="71" t="str">
        <f t="shared" si="104"/>
        <v>65.0234268923584+50.602663474955j</v>
      </c>
      <c r="Q190" s="71"/>
      <c r="R190" s="71">
        <f t="shared" si="79"/>
        <v>46.725663716814154</v>
      </c>
      <c r="S190" s="71" t="str">
        <f t="shared" si="80"/>
        <v>1+0.00170369709206518j</v>
      </c>
      <c r="T190" s="71" t="str">
        <f t="shared" si="105"/>
        <v>0.802991525846303+0.192388779588135j</v>
      </c>
      <c r="U190" s="71" t="str">
        <f t="shared" si="106"/>
        <v>1.17821779223236-0.280167571889926j</v>
      </c>
      <c r="V190" s="71" t="str">
        <f t="shared" si="107"/>
        <v>55.0530083450165-13.091015748485j</v>
      </c>
      <c r="W190" s="71"/>
      <c r="X190" s="71" t="str">
        <f t="shared" si="81"/>
        <v>3.23383846745808+2.32558083603685j</v>
      </c>
      <c r="Y190" s="71">
        <f t="shared" si="108"/>
        <v>12.004684752888622</v>
      </c>
      <c r="Z190" s="71">
        <f t="shared" si="109"/>
        <v>-144.27859803660789</v>
      </c>
      <c r="AA190" s="71"/>
      <c r="AB190" s="71" t="str">
        <f t="shared" si="82"/>
        <v>8.87038530070544-2.10928261974218j</v>
      </c>
      <c r="AC190" s="71">
        <f t="shared" si="110"/>
        <v>19.197724529237657</v>
      </c>
      <c r="AD190" s="71">
        <f t="shared" si="111"/>
        <v>166.62409251636279</v>
      </c>
      <c r="AE190" s="71"/>
      <c r="AF190" s="71" t="str">
        <f t="shared" si="112"/>
        <v>1.39928305963071-1.26680045274152j</v>
      </c>
      <c r="AG190" s="71">
        <f t="shared" si="113"/>
        <v>5.5178857515932069</v>
      </c>
      <c r="AH190" s="71">
        <f t="shared" si="114"/>
        <v>137.84479296708992</v>
      </c>
      <c r="AI190" s="71"/>
      <c r="AJ190" s="71" t="str">
        <f t="shared" si="83"/>
        <v>96930.8543888277-17248.0406520467j</v>
      </c>
      <c r="AK190" s="71" t="str">
        <f t="shared" si="84"/>
        <v>31999.920622887-50.3990209599915j</v>
      </c>
      <c r="AL190" s="71" t="str">
        <f t="shared" si="115"/>
        <v>10000-586958.799576176j</v>
      </c>
      <c r="AM190" s="71" t="str">
        <f t="shared" si="116"/>
        <v>963.006173312716-182170.942425828j</v>
      </c>
      <c r="AN190" s="71" t="str">
        <f t="shared" si="117"/>
        <v>10963.0061733127-182170.942425828j</v>
      </c>
      <c r="AO190" s="71" t="str">
        <f t="shared" si="118"/>
        <v>30727.9970121889-5370.01093434305j</v>
      </c>
      <c r="AP190" s="71" t="str">
        <f t="shared" si="119"/>
        <v>0.243857318252825+0.0323270537021047j</v>
      </c>
      <c r="AQ190" s="71" t="str">
        <f t="shared" si="85"/>
        <v>1+0.605758966067619j</v>
      </c>
      <c r="AR190" s="71" t="str">
        <f t="shared" si="86"/>
        <v>1+0.0012090997326699j</v>
      </c>
      <c r="AS190" s="71" t="str">
        <f t="shared" si="87"/>
        <v>1.89678276249923E-06j</v>
      </c>
      <c r="AT190" s="71" t="str">
        <f t="shared" si="120"/>
        <v>-2.29339953107069E-09+1.89678276249923E-06j</v>
      </c>
      <c r="AU190" s="149" t="str">
        <f t="shared" si="121"/>
        <v>318723.363836789-527593.870947344j</v>
      </c>
      <c r="AV190" s="71" t="str">
        <f t="shared" si="88"/>
        <v>9635.560885564-169.830580359552j</v>
      </c>
      <c r="AW190" s="71"/>
      <c r="AX190" s="71" t="str">
        <f t="shared" si="89"/>
        <v>0.60222255534775-0.010614411272472j</v>
      </c>
      <c r="AY190" s="71"/>
      <c r="AZ190" s="71" t="str">
        <f t="shared" si="122"/>
        <v>3.85474930490406-4.92174114029212j</v>
      </c>
      <c r="BA190" s="71" t="str">
        <f t="shared" si="123"/>
        <v>2.26917559198458-3.0048994207414j</v>
      </c>
      <c r="BB190" s="71">
        <f t="shared" si="124"/>
        <v>11.516326888364949</v>
      </c>
      <c r="BC190" s="71">
        <f t="shared" si="125"/>
        <v>127.05859139639004</v>
      </c>
      <c r="BD190" s="71" t="str">
        <f t="shared" si="90"/>
        <v>13.7902796936164-31.4409482891591j</v>
      </c>
      <c r="BE190" s="71">
        <f t="shared" si="126"/>
        <v>30.714051417602619</v>
      </c>
      <c r="BF190" s="71">
        <f t="shared" si="127"/>
        <v>113.68268391275278</v>
      </c>
      <c r="BG190" s="71"/>
      <c r="BH190" s="71" t="str">
        <f t="shared" si="91"/>
        <v>-0.631388981446437-7.07929752261367j</v>
      </c>
      <c r="BI190" s="71">
        <f t="shared" si="128"/>
        <v>17.034212639958184</v>
      </c>
      <c r="BJ190" s="71">
        <f t="shared" si="129"/>
        <v>84.903384363479887</v>
      </c>
      <c r="BK190" s="71"/>
      <c r="BL190" s="71">
        <f t="shared" si="130"/>
        <v>-16.034212639958184</v>
      </c>
      <c r="BM190" s="71">
        <f t="shared" si="131"/>
        <v>-84.903384363479887</v>
      </c>
      <c r="BN190" s="71"/>
      <c r="BO190" s="158"/>
      <c r="BP190" s="158" t="str">
        <f t="shared" si="92"/>
        <v>0.00001+1.77941696282363E-06j</v>
      </c>
      <c r="BQ190" s="158" t="str">
        <f t="shared" si="93"/>
        <v>8.38878424043191E-07+1.38483864215647E-06j</v>
      </c>
      <c r="BR190" s="158" t="str">
        <f t="shared" si="94"/>
        <v>-0.020509838057005-0.0360878698456341j</v>
      </c>
      <c r="BS190" s="158" t="str">
        <f t="shared" si="95"/>
        <v>0.0000420888784240432+0.0000031642556049801j</v>
      </c>
      <c r="BT190" s="158" t="str">
        <f t="shared" si="132"/>
        <v>-7.49044836047258E-07-0.0000015837963365447j</v>
      </c>
      <c r="BU190" s="158" t="str">
        <f t="shared" si="133"/>
        <v>-8.38878424043191E-07-1.38483864215647E-06j</v>
      </c>
      <c r="BV190" s="158" t="str">
        <f t="shared" si="134"/>
        <v>-1.58792326009045E-06-2.96863497870117E-06j</v>
      </c>
      <c r="BW190" s="158" t="str">
        <f t="shared" si="135"/>
        <v>0.999963693509182-0.00602537738707836j</v>
      </c>
      <c r="BX190" s="158" t="str">
        <f t="shared" si="136"/>
        <v>-0.00001-1.77941696282363E-06j</v>
      </c>
      <c r="BY190" s="158" t="str">
        <f t="shared" si="137"/>
        <v>1.85270097963577-2.38103089971619j</v>
      </c>
      <c r="BZ190" s="71">
        <f t="shared" si="138"/>
        <v>9.5912772078407329</v>
      </c>
      <c r="CA190" s="71">
        <f t="shared" si="139"/>
        <v>127.88679739600639</v>
      </c>
      <c r="CB190" s="158" t="str">
        <f t="shared" si="96"/>
        <v>11.4119044425232-25.028531469293j</v>
      </c>
      <c r="CC190" s="71" t="str">
        <f t="shared" si="97"/>
        <v>-0.423837926386481-5.67873864222739j</v>
      </c>
      <c r="CD190" s="71">
        <f t="shared" si="140"/>
        <v>15.109162959433952</v>
      </c>
      <c r="CE190" s="71">
        <f t="shared" si="141"/>
        <v>85.731590363096146</v>
      </c>
      <c r="CF190" s="71"/>
      <c r="CG190" s="71">
        <f t="shared" si="142"/>
        <v>-14.109162959433952</v>
      </c>
      <c r="CH190" s="71">
        <f t="shared" si="143"/>
        <v>-85.731590363096146</v>
      </c>
      <c r="CI190" s="71"/>
      <c r="CJ190" s="158"/>
      <c r="CK190" s="158"/>
      <c r="CL190" s="158"/>
      <c r="CM190" s="71"/>
      <c r="CN190" s="158">
        <v>34673.6850452531</v>
      </c>
      <c r="CO190" s="158">
        <v>0.775132698694039</v>
      </c>
      <c r="CP190" s="158">
        <v>104.35398937412</v>
      </c>
      <c r="CQ190" s="64"/>
      <c r="CR190" s="69"/>
      <c r="CS190" s="69"/>
      <c r="CT190" s="69"/>
      <c r="CU190" s="64"/>
      <c r="CV190" s="69"/>
      <c r="CW190" s="69"/>
      <c r="CX190" s="69"/>
      <c r="CY190" s="64"/>
      <c r="CZ190" s="69"/>
      <c r="DA190" s="69"/>
      <c r="DB190" s="69"/>
      <c r="DC190" s="64"/>
      <c r="DD190" s="69"/>
      <c r="DE190" s="69"/>
      <c r="DF190" s="69"/>
      <c r="DG190" s="64"/>
      <c r="DH190" s="69"/>
      <c r="DI190" s="69"/>
      <c r="DJ190" s="69"/>
      <c r="DK190" s="64"/>
      <c r="DL190" s="69"/>
      <c r="DM190" s="69"/>
      <c r="DN190" s="69"/>
      <c r="DO190" s="70"/>
    </row>
    <row r="191" spans="1:119">
      <c r="A191" s="71">
        <v>127</v>
      </c>
      <c r="B191" s="71">
        <f t="shared" si="72"/>
        <v>6456.5422903465615</v>
      </c>
      <c r="C191" s="71" t="str">
        <f t="shared" si="98"/>
        <v>40567.6516538892j</v>
      </c>
      <c r="D191" s="71">
        <f t="shared" si="73"/>
        <v>0.9993330089864475</v>
      </c>
      <c r="E191" s="71" t="str">
        <f t="shared" si="74"/>
        <v>-0.0405676516538892j</v>
      </c>
      <c r="F191" s="71" t="str">
        <f t="shared" si="99"/>
        <v>0.999333008986448-0.0405676516538892j</v>
      </c>
      <c r="G191" s="71">
        <f t="shared" si="100"/>
        <v>1.3556436553018253E-3</v>
      </c>
      <c r="H191" s="71">
        <f t="shared" si="101"/>
        <v>-2.3246301998638188</v>
      </c>
      <c r="I191" s="71"/>
      <c r="J191" s="71">
        <f t="shared" si="75"/>
        <v>42.477876106194692</v>
      </c>
      <c r="K191" s="71" t="str">
        <f t="shared" si="76"/>
        <v>1+1.34055804890277j</v>
      </c>
      <c r="L191" s="71">
        <f t="shared" si="77"/>
        <v>0.77380400693485574</v>
      </c>
      <c r="M191" s="71" t="str">
        <f t="shared" si="78"/>
        <v>0.20614829143979j</v>
      </c>
      <c r="N191" s="71" t="str">
        <f t="shared" si="102"/>
        <v>0.773804006934856+0.20614829143979j</v>
      </c>
      <c r="O191" s="71" t="str">
        <f t="shared" si="103"/>
        <v>1.63762245639416+1.29614859642116j</v>
      </c>
      <c r="P191" s="71" t="str">
        <f t="shared" si="104"/>
        <v>69.5627238114333+55.0576394939962j</v>
      </c>
      <c r="Q191" s="71"/>
      <c r="R191" s="71">
        <f t="shared" si="79"/>
        <v>46.725663716814154</v>
      </c>
      <c r="S191" s="71" t="str">
        <f t="shared" si="80"/>
        <v>1+0.00182554432442501j</v>
      </c>
      <c r="T191" s="71" t="str">
        <f t="shared" si="105"/>
        <v>0.773804006934856+0.20614829143979j</v>
      </c>
      <c r="U191" s="71" t="str">
        <f t="shared" si="106"/>
        <v>1.2072615754244-0.319266073264237j</v>
      </c>
      <c r="V191" s="71" t="str">
        <f t="shared" si="107"/>
        <v>56.4100983915118-14.9179191755325j</v>
      </c>
      <c r="W191" s="71"/>
      <c r="X191" s="71" t="str">
        <f t="shared" si="81"/>
        <v>3.46819808666121+2.52315658127265j</v>
      </c>
      <c r="Y191" s="71">
        <f t="shared" si="108"/>
        <v>12.646931130689577</v>
      </c>
      <c r="Z191" s="71">
        <f t="shared" si="109"/>
        <v>-143.96365176605352</v>
      </c>
      <c r="AA191" s="71"/>
      <c r="AB191" s="71" t="str">
        <f t="shared" si="82"/>
        <v>9.08904567844037-2.40364141669533j</v>
      </c>
      <c r="AC191" s="71">
        <f t="shared" si="110"/>
        <v>19.463945029773395</v>
      </c>
      <c r="AD191" s="71">
        <f t="shared" si="111"/>
        <v>165.18696682206203</v>
      </c>
      <c r="AE191" s="71"/>
      <c r="AF191" s="71" t="str">
        <f t="shared" si="112"/>
        <v>1.31201793442154-1.27883052448745j</v>
      </c>
      <c r="AG191" s="71">
        <f t="shared" si="113"/>
        <v>5.2592528158178418</v>
      </c>
      <c r="AH191" s="71">
        <f t="shared" si="114"/>
        <v>135.73388874787821</v>
      </c>
      <c r="AI191" s="71"/>
      <c r="AJ191" s="71" t="str">
        <f t="shared" si="83"/>
        <v>96492.099949859-18397.9521211552j</v>
      </c>
      <c r="AK191" s="71" t="str">
        <f t="shared" si="84"/>
        <v>31999.9088629138-54.0035040774065j</v>
      </c>
      <c r="AL191" s="71" t="str">
        <f t="shared" si="115"/>
        <v>10000-547781.824095106j</v>
      </c>
      <c r="AM191" s="71" t="str">
        <f t="shared" si="116"/>
        <v>962.986479886982-170013.379715742j</v>
      </c>
      <c r="AN191" s="71" t="str">
        <f t="shared" si="117"/>
        <v>10962.986479887-170013.379715742j</v>
      </c>
      <c r="AO191" s="71" t="str">
        <f t="shared" si="118"/>
        <v>30550.988962011-5709.06468386082j</v>
      </c>
      <c r="AP191" s="71" t="str">
        <f t="shared" si="119"/>
        <v>0.244069155647816+0.0346289996283548j</v>
      </c>
      <c r="AQ191" s="71" t="str">
        <f t="shared" si="85"/>
        <v>1+0.649082426462227j</v>
      </c>
      <c r="AR191" s="71" t="str">
        <f t="shared" si="86"/>
        <v>1+0.00129557370551343j</v>
      </c>
      <c r="AS191" s="71" t="str">
        <f t="shared" si="87"/>
        <v>2.03243934785985E-06j</v>
      </c>
      <c r="AT191" s="71" t="str">
        <f t="shared" si="120"/>
        <v>-2.63317497713809E-09+2.03243934785985E-06j</v>
      </c>
      <c r="AU191" s="149" t="str">
        <f t="shared" si="121"/>
        <v>318723.29480491-492432.532000717j</v>
      </c>
      <c r="AV191" s="71" t="str">
        <f t="shared" si="88"/>
        <v>9635.1175708122-181.968373053609j</v>
      </c>
      <c r="AW191" s="71"/>
      <c r="AX191" s="71" t="str">
        <f t="shared" si="89"/>
        <v>0.602194848175762-0.0113730233158506j</v>
      </c>
      <c r="AY191" s="71"/>
      <c r="AZ191" s="71" t="str">
        <f t="shared" si="122"/>
        <v>3.85773700929652-4.54496928792826j</v>
      </c>
      <c r="BA191" s="71" t="str">
        <f t="shared" si="123"/>
        <v>2.2714193109339-2.78083122326061j</v>
      </c>
      <c r="BB191" s="71">
        <f t="shared" si="124"/>
        <v>11.103326927977728</v>
      </c>
      <c r="BC191" s="71">
        <f t="shared" si="125"/>
        <v>129.24239916537962</v>
      </c>
      <c r="BD191" s="71" t="str">
        <f t="shared" si="90"/>
        <v>13.960912770901-30.7347795426912j</v>
      </c>
      <c r="BE191" s="71">
        <f t="shared" si="126"/>
        <v>30.567271957751124</v>
      </c>
      <c r="BF191" s="71">
        <f t="shared" si="127"/>
        <v>114.42936598744163</v>
      </c>
      <c r="BG191" s="71"/>
      <c r="BH191" s="71" t="str">
        <f t="shared" si="91"/>
        <v>-0.576068979216765-6.55326078624982j</v>
      </c>
      <c r="BI191" s="71">
        <f t="shared" si="128"/>
        <v>16.362579743795557</v>
      </c>
      <c r="BJ191" s="71">
        <f t="shared" si="129"/>
        <v>84.976287913257707</v>
      </c>
      <c r="BK191" s="71"/>
      <c r="BL191" s="71">
        <f t="shared" si="130"/>
        <v>-15.362579743795557</v>
      </c>
      <c r="BM191" s="71">
        <f t="shared" si="131"/>
        <v>-84.976287913257707</v>
      </c>
      <c r="BN191" s="71"/>
      <c r="BO191" s="158"/>
      <c r="BP191" s="158" t="str">
        <f t="shared" si="92"/>
        <v>0.00001+1.90667962773279E-06j</v>
      </c>
      <c r="BQ191" s="158" t="str">
        <f t="shared" si="93"/>
        <v>9.26321031020325E-07+0.0000014271238801968j</v>
      </c>
      <c r="BR191" s="158" t="str">
        <f t="shared" si="94"/>
        <v>-0.0227083540150544-0.0373533169387597j</v>
      </c>
      <c r="BS191" s="158" t="str">
        <f t="shared" si="95"/>
        <v>0.0000421763210310203+3.33380350792959E-06j</v>
      </c>
      <c r="BT191" s="158" t="str">
        <f t="shared" si="132"/>
        <v>-8.3322620998175E-07-1.65113067705727E-06j</v>
      </c>
      <c r="BU191" s="158" t="str">
        <f t="shared" si="133"/>
        <v>-9.26321031020325E-07-0.0000014271238801968j</v>
      </c>
      <c r="BV191" s="158" t="str">
        <f t="shared" si="134"/>
        <v>-1.75954724100207E-06-3.07825455725407E-06j</v>
      </c>
      <c r="BW191" s="158" t="str">
        <f t="shared" si="135"/>
        <v>0.999958314795306-0.0064562734637013j</v>
      </c>
      <c r="BX191" s="158" t="str">
        <f t="shared" si="136"/>
        <v>-0.00001-1.90667962773279E-06j</v>
      </c>
      <c r="BY191" s="158" t="str">
        <f t="shared" si="137"/>
        <v>1.85231413574319-2.19366489691644j</v>
      </c>
      <c r="BZ191" s="71">
        <f t="shared" si="138"/>
        <v>9.1609759339304659</v>
      </c>
      <c r="CA191" s="71">
        <f t="shared" si="139"/>
        <v>130.17749577339069</v>
      </c>
      <c r="CB191" s="158" t="str">
        <f t="shared" si="96"/>
        <v>11.5629839900116-24.3906194246672j</v>
      </c>
      <c r="CC191" s="71" t="str">
        <f t="shared" si="97"/>
        <v>-0.375056264395761-5.24692354459331j</v>
      </c>
      <c r="CD191" s="71">
        <f t="shared" si="140"/>
        <v>14.420228749748276</v>
      </c>
      <c r="CE191" s="71">
        <f t="shared" si="141"/>
        <v>85.911384521268872</v>
      </c>
      <c r="CF191" s="71"/>
      <c r="CG191" s="71">
        <f t="shared" si="142"/>
        <v>-13.420228749748276</v>
      </c>
      <c r="CH191" s="71">
        <f t="shared" si="143"/>
        <v>-85.911384521268872</v>
      </c>
      <c r="CI191" s="71"/>
      <c r="CJ191" s="158"/>
      <c r="CK191" s="158"/>
      <c r="CL191" s="158"/>
      <c r="CM191" s="71"/>
      <c r="CN191" s="158">
        <v>36307.805477010101</v>
      </c>
      <c r="CO191" s="158">
        <v>0.54603383875449596</v>
      </c>
      <c r="CP191" s="158">
        <v>105.027682391372</v>
      </c>
      <c r="CQ191" s="64"/>
      <c r="CR191" s="69"/>
      <c r="CS191" s="69"/>
      <c r="CT191" s="69"/>
      <c r="CU191" s="64"/>
      <c r="CV191" s="69"/>
      <c r="CW191" s="69"/>
      <c r="CX191" s="69"/>
      <c r="CY191" s="64"/>
      <c r="CZ191" s="69"/>
      <c r="DA191" s="69"/>
      <c r="DB191" s="69"/>
      <c r="DC191" s="64"/>
      <c r="DD191" s="69"/>
      <c r="DE191" s="69"/>
      <c r="DF191" s="69"/>
      <c r="DG191" s="64"/>
      <c r="DH191" s="69"/>
      <c r="DI191" s="69"/>
      <c r="DJ191" s="69"/>
      <c r="DK191" s="64"/>
      <c r="DL191" s="69"/>
      <c r="DM191" s="69"/>
      <c r="DN191" s="69"/>
      <c r="DO191" s="70"/>
    </row>
    <row r="192" spans="1:119">
      <c r="A192" s="71">
        <v>128</v>
      </c>
      <c r="B192" s="71">
        <f t="shared" ref="B192:B255" si="144">Fstart*10^(Step*A192)</f>
        <v>6918.3097091893687</v>
      </c>
      <c r="C192" s="71" t="str">
        <f t="shared" si="98"/>
        <v>43469.0219152965j</v>
      </c>
      <c r="D192" s="71">
        <f t="shared" ref="D192:D255" si="145">(IMPRODUCT(C192,C192))/Wn^2 + 1</f>
        <v>0.99923419185228379</v>
      </c>
      <c r="E192" s="71" t="str">
        <f t="shared" ref="E192:E255" si="146">IMDIV(C192,Wn*Qn)</f>
        <v>-0.0434690219152965j</v>
      </c>
      <c r="F192" s="71" t="str">
        <f t="shared" si="99"/>
        <v>0.999234191852284-0.0434690219152965j</v>
      </c>
      <c r="G192" s="71">
        <f t="shared" si="100"/>
        <v>1.5567797209745599E-3</v>
      </c>
      <c r="H192" s="71">
        <f t="shared" si="101"/>
        <v>-2.4909297418037681</v>
      </c>
      <c r="I192" s="71"/>
      <c r="J192" s="71">
        <f t="shared" ref="J192:J255" si="147">Vin/(Rout+DCR/1000)</f>
        <v>42.477876106194692</v>
      </c>
      <c r="K192" s="71" t="str">
        <f t="shared" ref="K192:K255" si="148">IMSUM(1,IMPRODUCT(C192,ncap*(cap*10^-6)*(Rout+(esr/(ncap*1000)))))</f>
        <v>1+1.43643382919097j</v>
      </c>
      <c r="L192" s="71">
        <f t="shared" ref="L192:L255" si="149">(IMPRODUCT(C192,C192))/Gdo^2 + 1</f>
        <v>0.74029225139417165</v>
      </c>
      <c r="M192" s="71" t="str">
        <f t="shared" ref="M192:M255" si="150">IMDIV(C192,Q*Gdo)</f>
        <v>0.220891874019483j</v>
      </c>
      <c r="N192" s="71" t="str">
        <f t="shared" si="102"/>
        <v>0.740292251394172+0.220891874019483j</v>
      </c>
      <c r="O192" s="71" t="str">
        <f t="shared" si="103"/>
        <v>1.77202249870907+1.41161609712705j</v>
      </c>
      <c r="P192" s="71" t="str">
        <f t="shared" si="104"/>
        <v>75.2717521575534+59.9624536832729j</v>
      </c>
      <c r="Q192" s="71"/>
      <c r="R192" s="71">
        <f t="shared" ref="R192:R255" si="151">Vin/(1+((DCR*10^-3)/Rout))</f>
        <v>46.725663716814154</v>
      </c>
      <c r="S192" s="71" t="str">
        <f t="shared" ref="S192:S255" si="152">IMSUM(1,IMPRODUCT(C192,ncap*(cap*10^-6)*(esr/(ncap*1000))))</f>
        <v>1+0.00195610598618834j</v>
      </c>
      <c r="T192" s="71" t="str">
        <f t="shared" si="105"/>
        <v>0.740292251394172+0.220891874019483j</v>
      </c>
      <c r="U192" s="71" t="str">
        <f t="shared" si="106"/>
        <v>1.24110635430301-0.367684792000291j</v>
      </c>
      <c r="V192" s="71" t="str">
        <f t="shared" si="107"/>
        <v>57.9915181479637-17.1803159447924j</v>
      </c>
      <c r="W192" s="71"/>
      <c r="X192" s="71" t="str">
        <f t="shared" ref="X192:X255" si="153">IMPRODUCT(Fm,Rt,P192,F192)</f>
        <v>3.76164109996891+2.73804620329104j</v>
      </c>
      <c r="Y192" s="71">
        <f t="shared" si="108"/>
        <v>13.353945226976398</v>
      </c>
      <c r="Z192" s="71">
        <f t="shared" si="109"/>
        <v>-143.94964812454484</v>
      </c>
      <c r="AA192" s="71"/>
      <c r="AB192" s="71" t="str">
        <f t="shared" ref="AB192:AB255" si="154">IMPRODUCT(Fm,V192)</f>
        <v>9.34385105572264-2.76816883580817j</v>
      </c>
      <c r="AC192" s="71">
        <f t="shared" si="110"/>
        <v>19.775878613600398</v>
      </c>
      <c r="AD192" s="71">
        <f t="shared" si="111"/>
        <v>163.49777860381582</v>
      </c>
      <c r="AE192" s="71"/>
      <c r="AF192" s="71" t="str">
        <f t="shared" si="112"/>
        <v>1.22348493829466-1.28487783884627j</v>
      </c>
      <c r="AG192" s="71">
        <f t="shared" si="113"/>
        <v>4.9801078095613072</v>
      </c>
      <c r="AH192" s="71">
        <f t="shared" si="114"/>
        <v>133.59794923078442</v>
      </c>
      <c r="AI192" s="71"/>
      <c r="AJ192" s="71" t="str">
        <f t="shared" ref="AJ192:AJ255" si="155">IMDIV(_Rfb1,IMSUM(1,IMPRODUCT(C192,_Cfb1*_Rfb1)))</f>
        <v>95993.215437354-19611.8365721608j</v>
      </c>
      <c r="AK192" s="71" t="str">
        <f t="shared" ref="AK192:AK255" si="156">IMDIV(_Rfb2,IMSUM(1,IMPRODUCT(C192,_Cfb2*_Rfb2)))</f>
        <v>31999.8953606686-57.8657727531559j</v>
      </c>
      <c r="AL192" s="71" t="str">
        <f t="shared" si="115"/>
        <v>10000-511219.743235179j</v>
      </c>
      <c r="AM192" s="71" t="str">
        <f t="shared" si="116"/>
        <v>962.963869802179-158667.393827402j</v>
      </c>
      <c r="AN192" s="71" t="str">
        <f t="shared" si="117"/>
        <v>10962.9638698022-158667.393827402j</v>
      </c>
      <c r="AO192" s="71" t="str">
        <f t="shared" si="118"/>
        <v>30351.1469096857-6062.92766045234j</v>
      </c>
      <c r="AP192" s="71" t="str">
        <f t="shared" si="119"/>
        <v>0.244312225793108+0.0370932697722511j</v>
      </c>
      <c r="AQ192" s="71" t="str">
        <f t="shared" ref="AQ192:AQ255" si="157">IMSUM(1,IMPRODUCT(C192,_Res1*_Cap1))</f>
        <v>1+0.695504350644744j</v>
      </c>
      <c r="AR192" s="71" t="str">
        <f t="shared" ref="AR192:AR255" si="158">IMSUM(1,IMPRODUCT(C192,_Res1*_Cap1*_Cap2/(_Cap1+_Cap2)))</f>
        <v>1+0.00138823223681586j</v>
      </c>
      <c r="AS192" s="71" t="str">
        <f t="shared" ref="AS192:AS255" si="159">IMPRODUCT(C192,(_Cap1+_Cap2))</f>
        <v>2.17779799795635E-06j</v>
      </c>
      <c r="AT192" s="71" t="str">
        <f t="shared" si="120"/>
        <v>-3.02328938603605E-09+2.17779799795635E-06j</v>
      </c>
      <c r="AU192" s="149" t="str">
        <f t="shared" si="121"/>
        <v>318723.215545746-459621.871933921j</v>
      </c>
      <c r="AV192" s="71" t="str">
        <f t="shared" ref="AV192:AV255" si="160">+IMDIV(1,IMSUM(IMDIV(1,_R3_T),IMDIV(1,AJ192),IMDIV(1,AK192)))</f>
        <v>9634.60862767698-194.972325359044j</v>
      </c>
      <c r="AW192" s="71"/>
      <c r="AX192" s="71" t="str">
        <f t="shared" ref="AX192:AX255" si="161">IMDIV(AV192,_R3_T)</f>
        <v>0.602163039229811-0.0121857703349402j</v>
      </c>
      <c r="AY192" s="71"/>
      <c r="AZ192" s="71" t="str">
        <f t="shared" si="122"/>
        <v>3.86116416495381-4.18994466250769j</v>
      </c>
      <c r="BA192" s="71" t="str">
        <f t="shared" si="123"/>
        <v>2.27399264516039-2.57008107191998j</v>
      </c>
      <c r="BB192" s="71">
        <f t="shared" si="124"/>
        <v>10.710110464050999</v>
      </c>
      <c r="BC192" s="71">
        <f t="shared" si="125"/>
        <v>131.50221319266578</v>
      </c>
      <c r="BD192" s="71" t="str">
        <f t="shared" ref="BD192:BD255" si="162">IMPRODUCT(BA192,Fm,V192)</f>
        <v>14.1334302493981-30.3092503103423j</v>
      </c>
      <c r="BE192" s="71">
        <f t="shared" si="126"/>
        <v>30.485989077651411</v>
      </c>
      <c r="BF192" s="71">
        <f t="shared" si="127"/>
        <v>114.99999179648159</v>
      </c>
      <c r="BG192" s="71"/>
      <c r="BH192" s="71" t="str">
        <f t="shared" ref="BH192:BH255" si="163">IMDIV(BD192,IMSUM(1,X192))</f>
        <v>-0.52004446220168-6.06625823715631j</v>
      </c>
      <c r="BI192" s="71">
        <f t="shared" si="128"/>
        <v>15.690218273612341</v>
      </c>
      <c r="BJ192" s="71">
        <f t="shared" si="129"/>
        <v>85.1001624234502</v>
      </c>
      <c r="BK192" s="71"/>
      <c r="BL192" s="71">
        <f t="shared" si="130"/>
        <v>-14.690218273612341</v>
      </c>
      <c r="BM192" s="71">
        <f t="shared" si="131"/>
        <v>-85.1001624234502</v>
      </c>
      <c r="BN192" s="71"/>
      <c r="BO192" s="158"/>
      <c r="BP192" s="158" t="str">
        <f t="shared" ref="BP192:BP255" si="164">IMSUM(1/_Rfb1,IMPRODUCT(C192,_Cfb1))</f>
        <v>0.00001+2.04304403001894E-06j</v>
      </c>
      <c r="BQ192" s="158" t="str">
        <f t="shared" ref="BQ192:BQ255" si="165">IMDIV(IMPRODUCT(C192,_Cap1),IMSUM(1,IMPRODUCT(C192,_Cap1,_Res1)))</f>
        <v>1.01881640247196E-06+1.46485985533735E-06j</v>
      </c>
      <c r="BR192" s="158" t="str">
        <f t="shared" ref="BR192:BR255" si="166">IMDIV(IMSUM(1/70000000,BQ192),IMSUB(BQ192,gm))</f>
        <v>-0.0250550488599594-0.0385201744023248j</v>
      </c>
      <c r="BS192" s="158" t="str">
        <f t="shared" ref="BS192:BS255" si="167">IMSUM(BP192,BQ192,1/_Rfb2)</f>
        <v>0.000042268816402472+3.50790388535629E-06j</v>
      </c>
      <c r="BT192" s="158" t="str">
        <f t="shared" si="132"/>
        <v>-9.23922190766072E-07-1.71609288284671E-06j</v>
      </c>
      <c r="BU192" s="158" t="str">
        <f t="shared" si="133"/>
        <v>-1.01881640247196E-06-1.46485985533735E-06j</v>
      </c>
      <c r="BV192" s="158" t="str">
        <f t="shared" si="134"/>
        <v>-1.94273859323803E-06-3.18095273818406E-06j</v>
      </c>
      <c r="BW192" s="158" t="str">
        <f t="shared" si="135"/>
        <v>0.999952139276846-0.00691797893209779j</v>
      </c>
      <c r="BX192" s="158" t="str">
        <f t="shared" si="136"/>
        <v>-0.00001-2.04304403001894E-06j</v>
      </c>
      <c r="BY192" s="158" t="str">
        <f t="shared" si="137"/>
        <v>1.85222339936781-2.01677603381729j</v>
      </c>
      <c r="BZ192" s="71">
        <f t="shared" si="138"/>
        <v>8.7495221814766353</v>
      </c>
      <c r="CA192" s="71">
        <f t="shared" si="139"/>
        <v>132.56461768933747</v>
      </c>
      <c r="CB192" s="158" t="str">
        <f t="shared" ref="CB192:CB255" si="168">IMPRODUCT(BY192,Fm,V192)</f>
        <v>11.7241229999993-23.9717219638245j</v>
      </c>
      <c r="CC192" s="71" t="str">
        <f t="shared" ref="CC192:CC255" si="169">IMDIV(CB192,IMSUM(1,X192))</f>
        <v>-0.32514340028466-4.84737589972933j</v>
      </c>
      <c r="CD192" s="71">
        <f t="shared" si="140"/>
        <v>13.729629991037996</v>
      </c>
      <c r="CE192" s="71">
        <f t="shared" si="141"/>
        <v>86.162566920121932</v>
      </c>
      <c r="CF192" s="71"/>
      <c r="CG192" s="71">
        <f t="shared" si="142"/>
        <v>-12.729629991037996</v>
      </c>
      <c r="CH192" s="71">
        <f t="shared" si="143"/>
        <v>-86.162566920121932</v>
      </c>
      <c r="CI192" s="71"/>
      <c r="CJ192" s="158"/>
      <c r="CK192" s="158"/>
      <c r="CL192" s="158"/>
      <c r="CM192" s="71"/>
      <c r="CN192" s="158">
        <v>38018.939632056099</v>
      </c>
      <c r="CO192" s="158">
        <v>0.32671226045969098</v>
      </c>
      <c r="CP192" s="158">
        <v>105.63622407701099</v>
      </c>
      <c r="CQ192" s="64"/>
      <c r="CR192" s="69"/>
      <c r="CS192" s="69"/>
      <c r="CT192" s="69"/>
      <c r="CU192" s="64"/>
      <c r="CV192" s="69"/>
      <c r="CW192" s="69"/>
      <c r="CX192" s="69"/>
      <c r="CY192" s="64"/>
      <c r="CZ192" s="69"/>
      <c r="DA192" s="69"/>
      <c r="DB192" s="69"/>
      <c r="DC192" s="64"/>
      <c r="DD192" s="69"/>
      <c r="DE192" s="69"/>
      <c r="DF192" s="69"/>
      <c r="DG192" s="64"/>
      <c r="DH192" s="69"/>
      <c r="DI192" s="69"/>
      <c r="DJ192" s="69"/>
      <c r="DK192" s="64"/>
      <c r="DL192" s="69"/>
      <c r="DM192" s="69"/>
      <c r="DN192" s="69"/>
      <c r="DO192" s="70"/>
    </row>
    <row r="193" spans="1:119">
      <c r="A193" s="71">
        <v>129</v>
      </c>
      <c r="B193" s="71">
        <f t="shared" si="144"/>
        <v>7413.1024130091773</v>
      </c>
      <c r="C193" s="71" t="str">
        <f t="shared" ref="C193:C256" si="170">COMPLEX(0,2*PI()*B193,"j")</f>
        <v>46577.8961620368j</v>
      </c>
      <c r="D193" s="71">
        <f t="shared" si="145"/>
        <v>0.99912073460182782</v>
      </c>
      <c r="E193" s="71" t="str">
        <f t="shared" si="146"/>
        <v>-0.0465778961620368j</v>
      </c>
      <c r="F193" s="71" t="str">
        <f t="shared" ref="F193:F256" si="171">IMSUM(D193,E193)</f>
        <v>0.999120734601828-0.0465778961620368j</v>
      </c>
      <c r="G193" s="71">
        <f t="shared" ref="G193:G256" si="172">20*LOG(IMABS(F193),10)</f>
        <v>1.7878078888660341E-3</v>
      </c>
      <c r="H193" s="71">
        <f t="shared" ref="H193:H256" si="173">(IMARGUMENT(F193)*(180/PI()))</f>
        <v>-2.6691329362863763</v>
      </c>
      <c r="I193" s="71"/>
      <c r="J193" s="71">
        <f t="shared" si="147"/>
        <v>42.477876106194692</v>
      </c>
      <c r="K193" s="71" t="str">
        <f t="shared" si="148"/>
        <v>1+1.53916657867451j</v>
      </c>
      <c r="L193" s="71">
        <f t="shared" si="149"/>
        <v>0.70181560790741693</v>
      </c>
      <c r="M193" s="71" t="str">
        <f t="shared" si="150"/>
        <v>0.236689907381989j</v>
      </c>
      <c r="N193" s="71" t="str">
        <f t="shared" ref="N193:N256" si="174">IMSUM(L193,M193)</f>
        <v>0.701815607907417+0.236689907381989j</v>
      </c>
      <c r="O193" s="71" t="str">
        <f t="shared" ref="O193:O256" si="175">IMDIV(K193,N193)</f>
        <v>1.94346414936941+1.53768057734962j</v>
      </c>
      <c r="P193" s="71" t="str">
        <f t="shared" ref="P193:P256" si="176">IMPRODUCT(J193,O193)</f>
        <v>82.5542293537449+65.3174050555591j</v>
      </c>
      <c r="Q193" s="71"/>
      <c r="R193" s="71">
        <f t="shared" si="151"/>
        <v>46.725663716814154</v>
      </c>
      <c r="S193" s="71" t="str">
        <f t="shared" si="152"/>
        <v>1+0.00209600532729166j</v>
      </c>
      <c r="T193" s="71" t="str">
        <f t="shared" ref="T193:T256" si="177">IMSUM(L193,M193)</f>
        <v>0.701815607907417+0.236689907381989j</v>
      </c>
      <c r="U193" s="71" t="str">
        <f t="shared" ref="U193:U256" si="178">IMDIV(S193,T193)</f>
        <v>1.28026545281396-0.428787708242736j</v>
      </c>
      <c r="V193" s="71" t="str">
        <f t="shared" ref="V193:V256" si="179">IMPRODUCT(R193,U193)</f>
        <v>59.8212530164399-20.0353902612535j</v>
      </c>
      <c r="W193" s="71"/>
      <c r="X193" s="71" t="str">
        <f t="shared" si="153"/>
        <v>4.13400155355436+2.9686262486231j</v>
      </c>
      <c r="Y193" s="71">
        <f t="shared" ref="Y193:Y256" si="180">20*LOG(IMABS(X193),10)</f>
        <v>14.133452142055503</v>
      </c>
      <c r="Z193" s="71">
        <f t="shared" ref="Z193:Z256" si="181">IF((IMARGUMENT(X193)*(180/PI()))&lt;0,(IMARGUMENT(X193)*(180/PI()))+180,(IMARGUMENT(X193)*(180/PI()))-180)</f>
        <v>-144.31787499434341</v>
      </c>
      <c r="AA193" s="71"/>
      <c r="AB193" s="71" t="str">
        <f t="shared" si="154"/>
        <v>9.63866606709865-3.22819109454547j</v>
      </c>
      <c r="AC193" s="71">
        <f t="shared" ref="AC193:AC256" si="182">20*LOG(IMABS(AB193),10)</f>
        <v>20.142058397195036</v>
      </c>
      <c r="AD193" s="71">
        <f t="shared" ref="AD193:AD256" si="183">IF((IMARGUMENT(AB193)*(180/PI()))&lt;0,(IMARGUMENT(AB193)*(180/PI()))+180,(IMARGUMENT(AB193)*(180/PI()))-180)</f>
        <v>161.48322338716844</v>
      </c>
      <c r="AE193" s="71"/>
      <c r="AF193" s="71" t="str">
        <f t="shared" ref="AF193:AF256" si="184">IMDIV(AB193,IMSUM(1,X193))</f>
        <v>1.13451305028261-1.28479437456603j</v>
      </c>
      <c r="AG193" s="71">
        <f t="shared" ref="AG193:AG256" si="185">20*LOG(IMABS(AF193),10)</f>
        <v>4.680246577230351</v>
      </c>
      <c r="AH193" s="71">
        <f t="shared" ref="AH193:AH256" si="186">IF((IMARGUMENT(AF193)*(180/PI()))&lt;0,(IMARGUMENT(AF193)*(180/PI()))+180,(IMARGUMENT(AF193)*(180/PI()))-180)</f>
        <v>131.44549661502683</v>
      </c>
      <c r="AI193" s="71"/>
      <c r="AJ193" s="71" t="str">
        <f t="shared" si="155"/>
        <v>95426.7435425201-20890.4516734826j</v>
      </c>
      <c r="AK193" s="71" t="str">
        <f t="shared" si="156"/>
        <v>31999.8798580309-62.0042625789606j</v>
      </c>
      <c r="AL193" s="71" t="str">
        <f t="shared" ref="AL193:AL256" si="187">IMDIV(IMSUM(1,IMPRODUCT(C193,10000,0.000000000045)),IMPRODUCT(C193,0.000000000045))</f>
        <v>10000-477098.024026563j</v>
      </c>
      <c r="AM193" s="71" t="str">
        <f t="shared" ref="AM193:AM256" si="188">IMDIV(AL193,IMSUM(1,IMPRODUCT(C193,AL193,0.0000000001)))</f>
        <v>962.937911260734-148078.823477153j</v>
      </c>
      <c r="AN193" s="71" t="str">
        <f t="shared" ref="AN193:AN256" si="189">IMSUM(10000,AM193)</f>
        <v>10962.9379112607-148078.823477153j</v>
      </c>
      <c r="AO193" s="71" t="str">
        <f t="shared" ref="AO193:AO256" si="190">IMDIV(IMPRODUCT(AN193,AK193),IMSUM(AN193,AK193))</f>
        <v>30126.0478229845-6430.83165839638j</v>
      </c>
      <c r="AP193" s="71" t="str">
        <f t="shared" ref="AP193:AP256" si="191">IMDIV(AK193,IMSUM(AJ193,AK193))</f>
        <v>0.244591107846915+0.0397309448514676j</v>
      </c>
      <c r="AQ193" s="71" t="str">
        <f t="shared" si="157"/>
        <v>1+0.745246338592589j</v>
      </c>
      <c r="AR193" s="71" t="str">
        <f t="shared" si="158"/>
        <v>1+0.00148751764190137j</v>
      </c>
      <c r="AS193" s="71" t="str">
        <f t="shared" si="159"/>
        <v>2.33355259771804E-06j</v>
      </c>
      <c r="AT193" s="71" t="str">
        <f t="shared" ref="AT193:AT256" si="192">IMPRODUCT(AR193,AS193)</f>
        <v>-3.47120065741035E-09+2.33355259771804E-06j</v>
      </c>
      <c r="AU193" s="149" t="str">
        <f t="shared" ref="AU193:AU256" si="193">IMDIV(AQ193,AT193)</f>
        <v>318723.124544098-429005.265575939j</v>
      </c>
      <c r="AV193" s="71" t="str">
        <f t="shared" si="160"/>
        <v>9634.02434907421-208.903941126788j</v>
      </c>
      <c r="AW193" s="71"/>
      <c r="AX193" s="71" t="str">
        <f t="shared" si="161"/>
        <v>0.602126521817138-0.0130564963204243j</v>
      </c>
      <c r="AY193" s="71"/>
      <c r="AZ193" s="71" t="str">
        <f t="shared" ref="AZ193:AZ256" si="194">IMDIV(IMDIV(AU193,AJ193),IMPRODUCT(IMSUM(1,IMPRODUCT(C193,1/700000)),IMSUM(1,IMPRODUCT(C193,1/35000000))))</f>
        <v>3.86509486986787-3.85498424251689j</v>
      </c>
      <c r="BA193" s="71" t="str">
        <f t="shared" ref="BA193:BA256" si="195">IMPRODUCT(AX193, IMDIV(IMDIV(AU193,AJ193),IMPRODUCT(IMSUM(1,IMPRODUCT(C193,1/700000)),IMSUM(1,IMPRODUCT(C193,1/35000000)))))</f>
        <v>2.27694354290909-2.37165285055309j</v>
      </c>
      <c r="BB193" s="71">
        <f t="shared" ref="BB193:BB256" si="196">20*LOG(IMABS(BA193),10)</f>
        <v>10.337939198361122</v>
      </c>
      <c r="BC193" s="71">
        <f t="shared" ref="BC193:BC256" si="197">IF((IMARGUMENT(BA193)*(180/PI()))&lt;0,(IMARGUMENT(BA193)*(180/PI()))+180,(IMARGUMENT(BA193)*(180/PI()))-180)</f>
        <v>133.83283199560219</v>
      </c>
      <c r="BD193" s="71" t="str">
        <f t="shared" si="162"/>
        <v>14.2905498522284-30.2099787215658j</v>
      </c>
      <c r="BE193" s="71">
        <f t="shared" ref="BE193:BE256" si="198">20*LOG(IMABS(BD193),10)</f>
        <v>30.47999759555616</v>
      </c>
      <c r="BF193" s="71">
        <f t="shared" ref="BF193:BF256" si="199">IF((IMARGUMENT(BD193)*(180/PI()))&lt;0,(IMARGUMENT(BD193)*(180/PI()))+180,(IMARGUMENT(BD193)*(180/PI()))-180)</f>
        <v>115.31605538277066</v>
      </c>
      <c r="BG193" s="71"/>
      <c r="BH193" s="71" t="str">
        <f t="shared" si="163"/>
        <v>-0.463864076626999-5.61607536482649j</v>
      </c>
      <c r="BI193" s="71">
        <f t="shared" ref="BI193:BI256" si="200">20*LOG(IMABS(BH193),10)</f>
        <v>15.018185775591489</v>
      </c>
      <c r="BJ193" s="71">
        <f t="shared" ref="BJ193:BJ256" si="201">IF((IMARGUMENT(BH193)*(180/PI()))&lt;0,(IMARGUMENT(BH193)*(180/PI()))+180,(IMARGUMENT(BH193)*(180/PI()))-180)</f>
        <v>85.278328610629188</v>
      </c>
      <c r="BK193" s="71"/>
      <c r="BL193" s="71">
        <f t="shared" ref="BL193:BL256" si="202">1-BI193</f>
        <v>-14.018185775591489</v>
      </c>
      <c r="BM193" s="71">
        <f t="shared" ref="BM193:BM256" si="203">+-1*BJ193</f>
        <v>-85.278328610629188</v>
      </c>
      <c r="BN193" s="71"/>
      <c r="BO193" s="158"/>
      <c r="BP193" s="158" t="str">
        <f t="shared" si="164"/>
        <v>0.00001+2.18916111961573E-06j</v>
      </c>
      <c r="BQ193" s="158" t="str">
        <f t="shared" si="165"/>
        <v>1.11586031774156E-06+1.49730399192418E-06j</v>
      </c>
      <c r="BR193" s="158" t="str">
        <f t="shared" si="166"/>
        <v>-0.0275408365042021-0.0395673148212879j</v>
      </c>
      <c r="BS193" s="158" t="str">
        <f t="shared" si="167"/>
        <v>0.0000423658603177416+3.68646511153991E-06j</v>
      </c>
      <c r="BT193" s="158" t="str">
        <f t="shared" ref="BT193:BT256" si="204">IMPRODUCT(BR193,BS193)</f>
        <v>-1.02092770672479E-06-1.77783166578216E-06j</v>
      </c>
      <c r="BU193" s="158" t="str">
        <f t="shared" ref="BU193:BU256" si="205">IMPRODUCT(-1,BQ193)</f>
        <v>-1.11586031774156E-06-1.49730399192418E-06j</v>
      </c>
      <c r="BV193" s="158" t="str">
        <f t="shared" ref="BV193:BV256" si="206">IMSUM(BT193,BU193)</f>
        <v>-2.13678802446635E-06-3.27513565770634E-06j</v>
      </c>
      <c r="BW193" s="158" t="str">
        <f t="shared" ref="BW193:BW256" si="207">IMDIV(1,IMSUM(1,IMPRODUCT(C193,1/6283185)))</f>
        <v>0.999945048927027-0.0074126954174779j</v>
      </c>
      <c r="BX193" s="158" t="str">
        <f t="shared" ref="BX193:BX256" si="208">IMPRODUCT(-1,BP193)</f>
        <v>-0.00001-2.18916111961573E-06j</v>
      </c>
      <c r="BY193" s="158" t="str">
        <f t="shared" ref="BY193:BY256" si="209">IMPRODUCT(BW193,IMDIV(BX193,BV193))</f>
        <v>1.85242696150318-1.84952165632534j</v>
      </c>
      <c r="BZ193" s="71">
        <f t="shared" ref="BZ193:BZ256" si="210">20*LOG(IMABS(BY193),10)</f>
        <v>8.3583104493362885</v>
      </c>
      <c r="CA193" s="71">
        <f t="shared" ref="CA193:CA256" si="211">IF((IMARGUMENT(BY193)*(180/PI()))&lt;0,(IMARGUMENT(BY193)*(180/PI()))+180,(IMARGUMENT(BY193)*(180/PI()))-180)</f>
        <v>135.04496596465725</v>
      </c>
      <c r="CB193" s="158" t="str">
        <f t="shared" si="168"/>
        <v>11.8843155555009-23.8069098496076j</v>
      </c>
      <c r="CC193" s="71" t="str">
        <f t="shared" si="169"/>
        <v>-0.274652457164113-4.47829419531514j</v>
      </c>
      <c r="CD193" s="71">
        <f t="shared" ref="CD193:CD256" si="212">20*LOG(IMABS(CC193),10)</f>
        <v>13.038557026566647</v>
      </c>
      <c r="CE193" s="71">
        <f t="shared" ref="CE193:CE256" si="213">IF((IMARGUMENT(CC193)*(180/PI()))&lt;0,(IMARGUMENT(CC193)*(180/PI()))+180,(IMARGUMENT(CC193)*(180/PI()))-180)</f>
        <v>86.490462579684191</v>
      </c>
      <c r="CF193" s="71"/>
      <c r="CG193" s="71">
        <f t="shared" ref="CG193:CG256" si="214">1-CD193</f>
        <v>-12.038557026566647</v>
      </c>
      <c r="CH193" s="71">
        <f t="shared" ref="CH193:CH256" si="215">+-1*CE193</f>
        <v>-86.490462579684191</v>
      </c>
      <c r="CI193" s="71"/>
      <c r="CJ193" s="158"/>
      <c r="CK193" s="158"/>
      <c r="CL193" s="158"/>
      <c r="CM193" s="71"/>
      <c r="CN193" s="158">
        <v>39810.717055349698</v>
      </c>
      <c r="CO193" s="158">
        <v>0.116823623319861</v>
      </c>
      <c r="CP193" s="158">
        <v>106.17493072168899</v>
      </c>
      <c r="CQ193" s="64"/>
      <c r="CR193" s="69"/>
      <c r="CS193" s="69"/>
      <c r="CT193" s="69"/>
      <c r="CU193" s="64"/>
      <c r="CV193" s="69"/>
      <c r="CW193" s="69"/>
      <c r="CX193" s="69"/>
      <c r="CY193" s="64"/>
      <c r="CZ193" s="69"/>
      <c r="DA193" s="69"/>
      <c r="DB193" s="69"/>
      <c r="DC193" s="64"/>
      <c r="DD193" s="69"/>
      <c r="DE193" s="69"/>
      <c r="DF193" s="69"/>
      <c r="DG193" s="64"/>
      <c r="DH193" s="69"/>
      <c r="DI193" s="69"/>
      <c r="DJ193" s="69"/>
      <c r="DK193" s="64"/>
      <c r="DL193" s="69"/>
      <c r="DM193" s="69"/>
      <c r="DN193" s="69"/>
      <c r="DO193" s="70"/>
    </row>
    <row r="194" spans="1:119">
      <c r="A194" s="71">
        <v>130</v>
      </c>
      <c r="B194" s="71">
        <f t="shared" si="144"/>
        <v>7943.2823472428154</v>
      </c>
      <c r="C194" s="71" t="str">
        <f t="shared" si="170"/>
        <v>49909.114934975j</v>
      </c>
      <c r="D194" s="71">
        <f t="shared" si="145"/>
        <v>0.99899046824883164</v>
      </c>
      <c r="E194" s="71" t="str">
        <f t="shared" si="146"/>
        <v>-0.049909114934975j</v>
      </c>
      <c r="F194" s="71" t="str">
        <f t="shared" si="171"/>
        <v>0.998990468248832-0.049909114934975j</v>
      </c>
      <c r="G194" s="71">
        <f t="shared" si="172"/>
        <v>2.0531863804340825E-3</v>
      </c>
      <c r="H194" s="71">
        <f t="shared" si="173"/>
        <v>-2.860093426056793</v>
      </c>
      <c r="I194" s="71"/>
      <c r="J194" s="71">
        <f t="shared" si="147"/>
        <v>42.477876106194692</v>
      </c>
      <c r="K194" s="71" t="str">
        <f t="shared" si="148"/>
        <v>1+1.64924670302625j</v>
      </c>
      <c r="L194" s="71">
        <f t="shared" si="149"/>
        <v>0.65763851034505516</v>
      </c>
      <c r="M194" s="71" t="str">
        <f t="shared" si="150"/>
        <v>0.253617805114702j</v>
      </c>
      <c r="N194" s="71" t="str">
        <f t="shared" si="174"/>
        <v>0.657638510345055+0.253617805114702j</v>
      </c>
      <c r="O194" s="71" t="str">
        <f t="shared" si="175"/>
        <v>2.16564877932067+1.672650849459j</v>
      </c>
      <c r="P194" s="71" t="str">
        <f t="shared" si="176"/>
        <v>91.9921605375152+71.0506555522407j</v>
      </c>
      <c r="Q194" s="71"/>
      <c r="R194" s="71">
        <f t="shared" si="151"/>
        <v>46.725663716814154</v>
      </c>
      <c r="S194" s="71" t="str">
        <f t="shared" si="152"/>
        <v>1+0.00224591017207387j</v>
      </c>
      <c r="T194" s="71" t="str">
        <f t="shared" si="177"/>
        <v>0.657638510345055+0.253617805114702j</v>
      </c>
      <c r="U194" s="71" t="str">
        <f t="shared" si="178"/>
        <v>1.32486781949709-0.507519181169543j</v>
      </c>
      <c r="V194" s="71" t="str">
        <f t="shared" si="179"/>
        <v>61.9053282030499-23.7141705891609j</v>
      </c>
      <c r="W194" s="71"/>
      <c r="X194" s="71" t="str">
        <f t="shared" si="153"/>
        <v>4.61357446963683+3.20900340377277j</v>
      </c>
      <c r="Y194" s="71">
        <f t="shared" si="180"/>
        <v>14.99450248292705</v>
      </c>
      <c r="Z194" s="71">
        <f t="shared" si="181"/>
        <v>-145.17919088231662</v>
      </c>
      <c r="AA194" s="71"/>
      <c r="AB194" s="71" t="str">
        <f t="shared" si="154"/>
        <v>9.97446152054627-3.82093252550759j</v>
      </c>
      <c r="AC194" s="71">
        <f t="shared" si="182"/>
        <v>20.572453265802771</v>
      </c>
      <c r="AD194" s="71">
        <f t="shared" si="183"/>
        <v>159.03958469500034</v>
      </c>
      <c r="AE194" s="71"/>
      <c r="AF194" s="71" t="str">
        <f t="shared" si="184"/>
        <v>1.04594784765812-1.27857620267317j</v>
      </c>
      <c r="AG194" s="71">
        <f t="shared" si="185"/>
        <v>4.3596597784781412</v>
      </c>
      <c r="AH194" s="71">
        <f t="shared" si="186"/>
        <v>129.28511295004543</v>
      </c>
      <c r="AI194" s="71"/>
      <c r="AJ194" s="71" t="str">
        <f t="shared" si="155"/>
        <v>94784.536125267-22233.8778454109j</v>
      </c>
      <c r="AK194" s="71" t="str">
        <f t="shared" si="156"/>
        <v>31999.8620586398-66.4387274049407j</v>
      </c>
      <c r="AL194" s="71" t="str">
        <f t="shared" si="187"/>
        <v>10000-445253.782824538j</v>
      </c>
      <c r="AM194" s="71" t="str">
        <f t="shared" si="188"/>
        <v>962.908108593202-138197.122980828j</v>
      </c>
      <c r="AN194" s="71" t="str">
        <f t="shared" si="189"/>
        <v>10962.9081085932-138197.122980828j</v>
      </c>
      <c r="AO194" s="71" t="str">
        <f t="shared" si="190"/>
        <v>29873.1608409171-6811.65612607221j</v>
      </c>
      <c r="AP194" s="71" t="str">
        <f t="shared" si="191"/>
        <v>0.244911044185281+0.0425537776523556j</v>
      </c>
      <c r="AQ194" s="71" t="str">
        <f t="shared" si="157"/>
        <v>1+0.7985458389596j</v>
      </c>
      <c r="AR194" s="71" t="str">
        <f t="shared" si="158"/>
        <v>1+0.00159390387017884j</v>
      </c>
      <c r="AS194" s="71" t="str">
        <f t="shared" si="159"/>
        <v>2.50044665824225E-06j</v>
      </c>
      <c r="AT194" s="71" t="str">
        <f t="shared" si="192"/>
        <v>-3.98547160574807E-09+2.50044665824225E-06j</v>
      </c>
      <c r="AU194" s="149" t="str">
        <f t="shared" si="193"/>
        <v>318723.020060288-400436.561302378j</v>
      </c>
      <c r="AV194" s="71" t="str">
        <f t="shared" si="160"/>
        <v>9633.3535948663-223.829021019312j</v>
      </c>
      <c r="AW194" s="71"/>
      <c r="AX194" s="71" t="str">
        <f t="shared" si="161"/>
        <v>0.602084599679144-0.013989313813707j</v>
      </c>
      <c r="AY194" s="71"/>
      <c r="AZ194" s="71" t="str">
        <f t="shared" si="194"/>
        <v>3.86960240068832-3.53850344654413j</v>
      </c>
      <c r="BA194" s="71" t="str">
        <f t="shared" si="195"/>
        <v>2.28032677719129-2.1846115133933j</v>
      </c>
      <c r="BB194" s="71">
        <f t="shared" si="196"/>
        <v>9.9880045978833802</v>
      </c>
      <c r="BC194" s="71">
        <f t="shared" si="197"/>
        <v>136.22806642736069</v>
      </c>
      <c r="BD194" s="71" t="str">
        <f t="shared" si="162"/>
        <v>14.397778506243-30.5032982294399j</v>
      </c>
      <c r="BE194" s="71">
        <f t="shared" si="198"/>
        <v>30.560457863686143</v>
      </c>
      <c r="BF194" s="71">
        <f t="shared" si="199"/>
        <v>115.26765112236107</v>
      </c>
      <c r="BG194" s="71"/>
      <c r="BH194" s="71" t="str">
        <f t="shared" si="163"/>
        <v>-0.408089408550078-5.20056126203805j</v>
      </c>
      <c r="BI194" s="71">
        <f t="shared" si="200"/>
        <v>14.347664376361504</v>
      </c>
      <c r="BJ194" s="71">
        <f t="shared" si="201"/>
        <v>85.513179377406189</v>
      </c>
      <c r="BK194" s="71"/>
      <c r="BL194" s="71">
        <f t="shared" si="202"/>
        <v>-13.347664376361504</v>
      </c>
      <c r="BM194" s="71">
        <f t="shared" si="203"/>
        <v>-85.513179377406189</v>
      </c>
      <c r="BN194" s="71"/>
      <c r="BO194" s="158"/>
      <c r="BP194" s="158" t="str">
        <f t="shared" si="164"/>
        <v>0.00001+2.34572840194382E-06j</v>
      </c>
      <c r="BQ194" s="158" t="str">
        <f t="shared" si="165"/>
        <v>1.21680751485534E-06+1.52377916894625E-06j</v>
      </c>
      <c r="BR194" s="158" t="str">
        <f t="shared" si="166"/>
        <v>-0.0301527324759298-0.0404743697977195j</v>
      </c>
      <c r="BS194" s="158" t="str">
        <f t="shared" si="167"/>
        <v>0.0000424668075148553+3.86950757089007E-06j</v>
      </c>
      <c r="BT194" s="158" t="str">
        <f t="shared" si="204"/>
        <v>-1.12387440574296E-06-1.83549349808346E-06j</v>
      </c>
      <c r="BU194" s="158" t="str">
        <f t="shared" si="205"/>
        <v>-1.21680751485534E-06-1.52377916894625E-06j</v>
      </c>
      <c r="BV194" s="158" t="str">
        <f t="shared" si="206"/>
        <v>-0.0000023406819205983-3.35927266702971E-06j</v>
      </c>
      <c r="BW194" s="158" t="str">
        <f t="shared" si="207"/>
        <v>0.999936908240204-0.0079427815798968j</v>
      </c>
      <c r="BX194" s="158" t="str">
        <f t="shared" si="208"/>
        <v>-0.00001-2.34572840194382E-06j</v>
      </c>
      <c r="BY194" s="158" t="str">
        <f t="shared" si="209"/>
        <v>1.85292861481951-1.69110541029711j</v>
      </c>
      <c r="BZ194" s="71">
        <f t="shared" si="210"/>
        <v>7.9887028907067261</v>
      </c>
      <c r="CA194" s="71">
        <f t="shared" si="211"/>
        <v>137.6143516224092</v>
      </c>
      <c r="CB194" s="158" t="str">
        <f t="shared" si="168"/>
        <v>12.0203655025702-23.9477810540037j</v>
      </c>
      <c r="CC194" s="71" t="str">
        <f t="shared" si="169"/>
        <v>-0.224140437283121-4.13791849622364j</v>
      </c>
      <c r="CD194" s="71">
        <f t="shared" si="212"/>
        <v>12.348362669184844</v>
      </c>
      <c r="CE194" s="71">
        <f t="shared" si="213"/>
        <v>86.899464572454661</v>
      </c>
      <c r="CF194" s="71"/>
      <c r="CG194" s="71">
        <f t="shared" si="214"/>
        <v>-11.348362669184844</v>
      </c>
      <c r="CH194" s="71">
        <f t="shared" si="215"/>
        <v>-86.899464572454661</v>
      </c>
      <c r="CI194" s="71"/>
      <c r="CJ194" s="158"/>
      <c r="CK194" s="158"/>
      <c r="CL194" s="158"/>
      <c r="CM194" s="71"/>
      <c r="CN194" s="158">
        <v>41686.938347033501</v>
      </c>
      <c r="CO194" s="158">
        <v>-8.40147351722762E-2</v>
      </c>
      <c r="CP194" s="158">
        <v>106.63915573489101</v>
      </c>
      <c r="CQ194" s="64"/>
      <c r="CR194" s="69"/>
      <c r="CS194" s="69"/>
      <c r="CT194" s="69"/>
      <c r="CU194" s="64"/>
      <c r="CV194" s="69"/>
      <c r="CW194" s="69"/>
      <c r="CX194" s="69"/>
      <c r="CY194" s="64"/>
      <c r="CZ194" s="69"/>
      <c r="DA194" s="69"/>
      <c r="DB194" s="69"/>
      <c r="DC194" s="64"/>
      <c r="DD194" s="69"/>
      <c r="DE194" s="69"/>
      <c r="DF194" s="69"/>
      <c r="DG194" s="64"/>
      <c r="DH194" s="69"/>
      <c r="DI194" s="69"/>
      <c r="DJ194" s="69"/>
      <c r="DK194" s="64"/>
      <c r="DL194" s="69"/>
      <c r="DM194" s="69"/>
      <c r="DN194" s="69"/>
      <c r="DO194" s="70"/>
    </row>
    <row r="195" spans="1:119">
      <c r="A195" s="71">
        <v>131</v>
      </c>
      <c r="B195" s="71">
        <f t="shared" si="144"/>
        <v>8511.3803820237626</v>
      </c>
      <c r="C195" s="71" t="str">
        <f t="shared" si="170"/>
        <v>53478.5801601483j</v>
      </c>
      <c r="D195" s="71">
        <f t="shared" si="145"/>
        <v>0.99884090246388002</v>
      </c>
      <c r="E195" s="71" t="str">
        <f t="shared" si="146"/>
        <v>-0.0534785801601483j</v>
      </c>
      <c r="F195" s="71" t="str">
        <f t="shared" si="171"/>
        <v>0.99884090246388-0.0534785801601483j</v>
      </c>
      <c r="G195" s="71">
        <f t="shared" si="172"/>
        <v>2.3580433280940049E-3</v>
      </c>
      <c r="H195" s="71">
        <f t="shared" si="173"/>
        <v>-3.0647264330936954</v>
      </c>
      <c r="I195" s="71"/>
      <c r="J195" s="71">
        <f t="shared" si="147"/>
        <v>42.477876106194692</v>
      </c>
      <c r="K195" s="71" t="str">
        <f t="shared" si="148"/>
        <v>1+1.7671996813921j</v>
      </c>
      <c r="L195" s="71">
        <f t="shared" si="149"/>
        <v>0.60691641579160582</v>
      </c>
      <c r="M195" s="71" t="str">
        <f t="shared" si="150"/>
        <v>0.271756374332393j</v>
      </c>
      <c r="N195" s="71" t="str">
        <f t="shared" si="174"/>
        <v>0.606916415791606+0.271756374332393j</v>
      </c>
      <c r="O195" s="71" t="str">
        <f t="shared" si="175"/>
        <v>2.45854024921029+1.8109177285688j</v>
      </c>
      <c r="P195" s="71" t="str">
        <f t="shared" si="176"/>
        <v>104.433568108048+76.923938912657j</v>
      </c>
      <c r="Q195" s="71"/>
      <c r="R195" s="71">
        <f t="shared" si="151"/>
        <v>46.725663716814154</v>
      </c>
      <c r="S195" s="71" t="str">
        <f t="shared" si="152"/>
        <v>1+0.00240653610720667j</v>
      </c>
      <c r="T195" s="71" t="str">
        <f t="shared" si="177"/>
        <v>0.606916415791606+0.271756374332393j</v>
      </c>
      <c r="U195" s="71" t="str">
        <f t="shared" si="178"/>
        <v>1.37397488710999-0.611253688291972j</v>
      </c>
      <c r="V195" s="71" t="str">
        <f t="shared" si="179"/>
        <v>64.1998885304491-28.561234284793j</v>
      </c>
      <c r="W195" s="71"/>
      <c r="X195" s="71" t="str">
        <f t="shared" si="153"/>
        <v>5.24103827406295+3.44402615172357j</v>
      </c>
      <c r="Y195" s="71">
        <f t="shared" si="180"/>
        <v>15.947217194323549</v>
      </c>
      <c r="Z195" s="71">
        <f t="shared" si="181"/>
        <v>-146.69001597641818</v>
      </c>
      <c r="AA195" s="71"/>
      <c r="AB195" s="71" t="str">
        <f t="shared" si="154"/>
        <v>10.3441712750467-4.60191296326799j</v>
      </c>
      <c r="AC195" s="71">
        <f t="shared" si="182"/>
        <v>21.078185131562499</v>
      </c>
      <c r="AD195" s="71">
        <f t="shared" si="183"/>
        <v>156.01668430262944</v>
      </c>
      <c r="AE195" s="71"/>
      <c r="AF195" s="71" t="str">
        <f t="shared" si="184"/>
        <v>0.958619621303292-1.26636365000958j</v>
      </c>
      <c r="AG195" s="71">
        <f t="shared" si="185"/>
        <v>4.0185329321989682</v>
      </c>
      <c r="AH195" s="71">
        <f t="shared" si="186"/>
        <v>127.12521347015135</v>
      </c>
      <c r="AI195" s="71"/>
      <c r="AJ195" s="71" t="str">
        <f t="shared" si="155"/>
        <v>94057.7613400706-23641.3549886926j</v>
      </c>
      <c r="AK195" s="71" t="str">
        <f t="shared" si="156"/>
        <v>31999.8416222289-71.1903335647469j</v>
      </c>
      <c r="AL195" s="71" t="str">
        <f t="shared" si="187"/>
        <v>10000-415535.007767129j</v>
      </c>
      <c r="AM195" s="71" t="str">
        <f t="shared" si="188"/>
        <v>962.873892827448-128975.120967659j</v>
      </c>
      <c r="AN195" s="71" t="str">
        <f t="shared" si="189"/>
        <v>10962.8738928274-128975.120967659j</v>
      </c>
      <c r="AO195" s="71" t="str">
        <f t="shared" si="190"/>
        <v>29589.8877560565-7203.874903516j</v>
      </c>
      <c r="AP195" s="71" t="str">
        <f t="shared" si="191"/>
        <v>0.245278033874901+0.0455742139009746j</v>
      </c>
      <c r="AQ195" s="71" t="str">
        <f t="shared" si="157"/>
        <v>1+0.855657282562373j</v>
      </c>
      <c r="AR195" s="71" t="str">
        <f t="shared" si="158"/>
        <v>1+0.00170789876758957j</v>
      </c>
      <c r="AS195" s="71" t="str">
        <f t="shared" si="159"/>
        <v>2.67927686602343E-06j</v>
      </c>
      <c r="AT195" s="71" t="str">
        <f t="shared" si="192"/>
        <v>-4.57593365751266E-09+2.67927686602343E-06j</v>
      </c>
      <c r="AU195" s="149" t="str">
        <f t="shared" si="193"/>
        <v>318722.900096911-373779.38336486j</v>
      </c>
      <c r="AV195" s="71" t="str">
        <f t="shared" si="160"/>
        <v>9632.5835811661-239.817946422216j</v>
      </c>
      <c r="AW195" s="71"/>
      <c r="AX195" s="71" t="str">
        <f t="shared" si="161"/>
        <v>0.602036473822881-0.0149886216513885j</v>
      </c>
      <c r="AY195" s="71"/>
      <c r="AZ195" s="71" t="str">
        <f t="shared" si="194"/>
        <v>3.8747704730985-3.23900916618827j</v>
      </c>
      <c r="BA195" s="71" t="str">
        <f t="shared" si="195"/>
        <v>2.28420486957986-2.00807912569922j</v>
      </c>
      <c r="BB195" s="71">
        <f t="shared" si="196"/>
        <v>9.6614049611454806</v>
      </c>
      <c r="BC195" s="71">
        <f t="shared" si="197"/>
        <v>138.6808070586286</v>
      </c>
      <c r="BD195" s="71" t="str">
        <f t="shared" si="162"/>
        <v>14.3872010384066-31.2836264101581j</v>
      </c>
      <c r="BE195" s="71">
        <f t="shared" si="198"/>
        <v>30.73959009270795</v>
      </c>
      <c r="BF195" s="71">
        <f t="shared" si="199"/>
        <v>114.697491361258</v>
      </c>
      <c r="BG195" s="71"/>
      <c r="BH195" s="71" t="str">
        <f t="shared" si="163"/>
        <v>-0.353274804072743-4.81761806703563j</v>
      </c>
      <c r="BI195" s="71">
        <f t="shared" si="200"/>
        <v>13.679937893344434</v>
      </c>
      <c r="BJ195" s="71">
        <f t="shared" si="201"/>
        <v>85.806020528779811</v>
      </c>
      <c r="BK195" s="71"/>
      <c r="BL195" s="71">
        <f t="shared" si="202"/>
        <v>-12.679937893344434</v>
      </c>
      <c r="BM195" s="71">
        <f t="shared" si="203"/>
        <v>-85.806020528779811</v>
      </c>
      <c r="BN195" s="71"/>
      <c r="BO195" s="158"/>
      <c r="BP195" s="158" t="str">
        <f t="shared" si="164"/>
        <v>0.00001+2.51349326752697E-06j</v>
      </c>
      <c r="BQ195" s="158" t="str">
        <f t="shared" si="165"/>
        <v>1.32088308797308E-06+1.54370577436977E-06j</v>
      </c>
      <c r="BR195" s="158" t="str">
        <f t="shared" si="166"/>
        <v>-0.0328738956006337-0.0412225904862558j</v>
      </c>
      <c r="BS195" s="158" t="str">
        <f t="shared" si="167"/>
        <v>0.0000425708830879731+4.05719904189674E-06j</v>
      </c>
      <c r="BT195" s="158" t="str">
        <f t="shared" si="204"/>
        <v>-1.23222251163547E-06-1.88825801790809E-06j</v>
      </c>
      <c r="BU195" s="158" t="str">
        <f t="shared" si="205"/>
        <v>-1.32088308797308E-06-1.54370577436977E-06j</v>
      </c>
      <c r="BV195" s="158" t="str">
        <f t="shared" si="206"/>
        <v>-2.55310559960855E-06-3.43196379227786E-06j</v>
      </c>
      <c r="BW195" s="158" t="str">
        <f t="shared" si="207"/>
        <v>0.999927561644605-0.00851076424771077j</v>
      </c>
      <c r="BX195" s="158" t="str">
        <f t="shared" si="208"/>
        <v>-0.00001-2.51349326752697E-06j</v>
      </c>
      <c r="BY195" s="158" t="str">
        <f t="shared" si="209"/>
        <v>1.85373781859922-1.5407735280047j</v>
      </c>
      <c r="BZ195" s="71">
        <f t="shared" si="210"/>
        <v>7.6420057214450399</v>
      </c>
      <c r="CA195" s="71">
        <f t="shared" si="211"/>
        <v>140.26761611159731</v>
      </c>
      <c r="CB195" s="158" t="str">
        <f t="shared" si="168"/>
        <v>12.0848758226367-24.4687653676504j</v>
      </c>
      <c r="CC195" s="71" t="str">
        <f t="shared" si="169"/>
        <v>-0.174150143101009-3.8245219260521j</v>
      </c>
      <c r="CD195" s="71">
        <f t="shared" si="212"/>
        <v>11.660538653643993</v>
      </c>
      <c r="CE195" s="71">
        <f t="shared" si="213"/>
        <v>87.392829581748444</v>
      </c>
      <c r="CF195" s="71"/>
      <c r="CG195" s="71">
        <f t="shared" si="214"/>
        <v>-10.660538653643993</v>
      </c>
      <c r="CH195" s="71">
        <f t="shared" si="215"/>
        <v>-87.392829581748444</v>
      </c>
      <c r="CI195" s="71"/>
      <c r="CJ195" s="158"/>
      <c r="CK195" s="158"/>
      <c r="CL195" s="158"/>
      <c r="CM195" s="71"/>
      <c r="CN195" s="158">
        <v>43651.583224016598</v>
      </c>
      <c r="CO195" s="158">
        <v>-0.27622279359035601</v>
      </c>
      <c r="CP195" s="158">
        <v>107.02430708541399</v>
      </c>
      <c r="CQ195" s="64"/>
      <c r="CR195" s="69"/>
      <c r="CS195" s="69"/>
      <c r="CT195" s="69"/>
      <c r="CU195" s="64"/>
      <c r="CV195" s="69"/>
      <c r="CW195" s="69"/>
      <c r="CX195" s="69"/>
      <c r="CY195" s="64"/>
      <c r="CZ195" s="69"/>
      <c r="DA195" s="69"/>
      <c r="DB195" s="69"/>
      <c r="DC195" s="64"/>
      <c r="DD195" s="69"/>
      <c r="DE195" s="69"/>
      <c r="DF195" s="69"/>
      <c r="DG195" s="64"/>
      <c r="DH195" s="69"/>
      <c r="DI195" s="69"/>
      <c r="DJ195" s="69"/>
      <c r="DK195" s="64"/>
      <c r="DL195" s="69"/>
      <c r="DM195" s="69"/>
      <c r="DN195" s="69"/>
      <c r="DO195" s="70"/>
    </row>
    <row r="196" spans="1:119">
      <c r="A196" s="71">
        <v>132</v>
      </c>
      <c r="B196" s="71">
        <f t="shared" si="144"/>
        <v>9120.1083935591087</v>
      </c>
      <c r="C196" s="71" t="str">
        <f t="shared" si="170"/>
        <v>57303.3310582958j</v>
      </c>
      <c r="D196" s="71">
        <f t="shared" si="145"/>
        <v>0.99866917796623578</v>
      </c>
      <c r="E196" s="71" t="str">
        <f t="shared" si="146"/>
        <v>-0.0573033310582958j</v>
      </c>
      <c r="F196" s="71" t="str">
        <f t="shared" si="171"/>
        <v>0.998669177966236-0.0573033310582958j</v>
      </c>
      <c r="G196" s="71">
        <f t="shared" si="172"/>
        <v>2.7082790141098856E-3</v>
      </c>
      <c r="H196" s="71">
        <f t="shared" si="173"/>
        <v>-3.2840132830064879</v>
      </c>
      <c r="I196" s="71"/>
      <c r="J196" s="71">
        <f t="shared" si="147"/>
        <v>42.477876106194692</v>
      </c>
      <c r="K196" s="71" t="str">
        <f t="shared" si="148"/>
        <v>1+1.89358857482138j</v>
      </c>
      <c r="L196" s="71">
        <f t="shared" si="149"/>
        <v>0.5486796592401566</v>
      </c>
      <c r="M196" s="71" t="str">
        <f t="shared" si="150"/>
        <v>0.291192201418536j</v>
      </c>
      <c r="N196" s="71" t="str">
        <f t="shared" si="174"/>
        <v>0.548679659240157+0.291192201418536j</v>
      </c>
      <c r="O196" s="71" t="str">
        <f t="shared" si="175"/>
        <v>2.85110777139358+1.93804929430116j</v>
      </c>
      <c r="P196" s="71" t="str">
        <f t="shared" si="176"/>
        <v>121.109002678665+82.3242178110227j</v>
      </c>
      <c r="Q196" s="71"/>
      <c r="R196" s="71">
        <f t="shared" si="151"/>
        <v>46.725663716814154</v>
      </c>
      <c r="S196" s="71" t="str">
        <f t="shared" si="152"/>
        <v>1+0.00257864989762331j</v>
      </c>
      <c r="T196" s="71" t="str">
        <f t="shared" si="177"/>
        <v>0.548679659240157+0.291192201418536j</v>
      </c>
      <c r="U196" s="71" t="str">
        <f t="shared" si="178"/>
        <v>1.42397707430578-0.751025415649022j</v>
      </c>
      <c r="V196" s="71" t="str">
        <f t="shared" si="179"/>
        <v>66.5362739144648-35.0921610143968j</v>
      </c>
      <c r="W196" s="71"/>
      <c r="X196" s="71" t="str">
        <f t="shared" si="153"/>
        <v>6.07432447308955+3.63857869767949j</v>
      </c>
      <c r="Y196" s="71">
        <f t="shared" si="180"/>
        <v>17.001555091784518</v>
      </c>
      <c r="Z196" s="71">
        <f t="shared" si="181"/>
        <v>-149.07798633660067</v>
      </c>
      <c r="AA196" s="71"/>
      <c r="AB196" s="71" t="str">
        <f t="shared" si="154"/>
        <v>10.7206200684945-5.65420489433202j</v>
      </c>
      <c r="AC196" s="71">
        <f t="shared" si="182"/>
        <v>21.670269033474248</v>
      </c>
      <c r="AD196" s="71">
        <f t="shared" si="183"/>
        <v>152.19220899228546</v>
      </c>
      <c r="AE196" s="71"/>
      <c r="AF196" s="71" t="str">
        <f t="shared" si="184"/>
        <v>0.873312704442745-1.24843325051405j</v>
      </c>
      <c r="AG196" s="71">
        <f t="shared" si="185"/>
        <v>3.657239113135482</v>
      </c>
      <c r="AH196" s="71">
        <f t="shared" si="186"/>
        <v>124.97382572031539</v>
      </c>
      <c r="AI196" s="71"/>
      <c r="AJ196" s="71" t="str">
        <f t="shared" si="155"/>
        <v>93236.9367489514-25111.0991509168j</v>
      </c>
      <c r="AK196" s="71" t="str">
        <f t="shared" si="156"/>
        <v>31999.8181581218-76.2817608267572j</v>
      </c>
      <c r="AL196" s="71" t="str">
        <f t="shared" si="187"/>
        <v>10000-387799.833130383j</v>
      </c>
      <c r="AM196" s="71" t="str">
        <f t="shared" si="188"/>
        <v>962.834610870665-120368.795201641j</v>
      </c>
      <c r="AN196" s="71" t="str">
        <f t="shared" si="189"/>
        <v>10962.8346108707-120368.795201641j</v>
      </c>
      <c r="AO196" s="71" t="str">
        <f t="shared" si="190"/>
        <v>29273.6181626397-7605.5040614085j</v>
      </c>
      <c r="AP196" s="71" t="str">
        <f t="shared" si="191"/>
        <v>0.245698938498074+0.0488054085820943j</v>
      </c>
      <c r="AQ196" s="71" t="str">
        <f t="shared" si="157"/>
        <v>1+0.916853296932733j</v>
      </c>
      <c r="AR196" s="71" t="str">
        <f t="shared" si="158"/>
        <v>1+0.00183004650086374j</v>
      </c>
      <c r="AS196" s="71" t="str">
        <f t="shared" si="159"/>
        <v>2.87089688602062E-06j</v>
      </c>
      <c r="AT196" s="71" t="str">
        <f t="shared" si="192"/>
        <v>-5.25387480060264E-09+2.87089688602062E-06j</v>
      </c>
      <c r="AU196" s="149" t="str">
        <f t="shared" si="193"/>
        <v>318722.762360635-348906.480886528j</v>
      </c>
      <c r="AV196" s="71" t="str">
        <f t="shared" si="160"/>
        <v>9631.6996389382-256.945978303597j</v>
      </c>
      <c r="AW196" s="71"/>
      <c r="AX196" s="71" t="str">
        <f t="shared" si="161"/>
        <v>0.601981227433637-0.0160591236439748j</v>
      </c>
      <c r="AY196" s="71"/>
      <c r="AZ196" s="71" t="str">
        <f t="shared" si="194"/>
        <v>3.88069465808949-2.95509336671015j</v>
      </c>
      <c r="BA196" s="71" t="str">
        <f t="shared" si="195"/>
        <v>2.28864912381638-1.84123128741195j</v>
      </c>
      <c r="BB196" s="71">
        <f t="shared" si="196"/>
        <v>9.3591252563201515</v>
      </c>
      <c r="BC196" s="71">
        <f t="shared" si="197"/>
        <v>141.18312385808215</v>
      </c>
      <c r="BD196" s="71" t="str">
        <f t="shared" si="162"/>
        <v>14.1250387696464-32.6796321678598j</v>
      </c>
      <c r="BE196" s="71">
        <f t="shared" si="198"/>
        <v>31.029394289794411</v>
      </c>
      <c r="BF196" s="71">
        <f t="shared" si="199"/>
        <v>113.3753328503677</v>
      </c>
      <c r="BG196" s="71"/>
      <c r="BH196" s="71" t="str">
        <f t="shared" si="163"/>
        <v>-0.299948005251257-4.46519634004654j</v>
      </c>
      <c r="BI196" s="71">
        <f t="shared" si="200"/>
        <v>13.016364369455626</v>
      </c>
      <c r="BJ196" s="71">
        <f t="shared" si="201"/>
        <v>86.1569495783977</v>
      </c>
      <c r="BK196" s="71"/>
      <c r="BL196" s="71">
        <f t="shared" si="202"/>
        <v>-12.016364369455626</v>
      </c>
      <c r="BM196" s="71">
        <f t="shared" si="203"/>
        <v>-86.1569495783977</v>
      </c>
      <c r="BN196" s="71"/>
      <c r="BO196" s="158"/>
      <c r="BP196" s="158" t="str">
        <f t="shared" si="164"/>
        <v>0.00001+0.0000026932565597399j</v>
      </c>
      <c r="BQ196" s="158" t="str">
        <f t="shared" si="165"/>
        <v>1.42720248928849E-06+1.55663124522003E-06j</v>
      </c>
      <c r="BR196" s="158" t="str">
        <f t="shared" si="166"/>
        <v>-0.0356838955431089-0.0417957217525098j</v>
      </c>
      <c r="BS196" s="158" t="str">
        <f t="shared" si="167"/>
        <v>0.0000426772024892885+4.24988780495993E-06j</v>
      </c>
      <c r="BT196" s="158" t="str">
        <f t="shared" si="204"/>
        <v>-1.34526170752439E-06-1.93537703291994E-06j</v>
      </c>
      <c r="BU196" s="158" t="str">
        <f t="shared" si="205"/>
        <v>-1.42720248928849E-06-1.55663124522003E-06j</v>
      </c>
      <c r="BV196" s="158" t="str">
        <f t="shared" si="206"/>
        <v>-2.77246419681288E-06-3.49200827813997E-06j</v>
      </c>
      <c r="BW196" s="158" t="str">
        <f t="shared" si="207"/>
        <v>0.999916830532493-0.00911935032483768j</v>
      </c>
      <c r="BX196" s="158" t="str">
        <f t="shared" si="208"/>
        <v>-0.00001-0.0000026932565597399j</v>
      </c>
      <c r="BY196" s="158" t="str">
        <f t="shared" si="209"/>
        <v>1.85486986955288-1.39781133477882j</v>
      </c>
      <c r="BZ196" s="71">
        <f t="shared" si="210"/>
        <v>7.3194465705264511</v>
      </c>
      <c r="CA196" s="71">
        <f t="shared" si="211"/>
        <v>142.99868724755498</v>
      </c>
      <c r="CB196" s="158" t="str">
        <f t="shared" si="168"/>
        <v>11.9818434575152-25.4732185423738j</v>
      </c>
      <c r="CC196" s="71" t="str">
        <f t="shared" si="169"/>
        <v>-0.125192726114714-3.53640761760288j</v>
      </c>
      <c r="CD196" s="71">
        <f t="shared" si="212"/>
        <v>10.976685683661911</v>
      </c>
      <c r="CE196" s="71">
        <f t="shared" si="213"/>
        <v>87.972512967870429</v>
      </c>
      <c r="CF196" s="71"/>
      <c r="CG196" s="71">
        <f t="shared" si="214"/>
        <v>-9.9766856836619109</v>
      </c>
      <c r="CH196" s="71">
        <f t="shared" si="215"/>
        <v>-87.972512967870429</v>
      </c>
      <c r="CI196" s="71"/>
      <c r="CJ196" s="158"/>
      <c r="CK196" s="158"/>
      <c r="CL196" s="158"/>
      <c r="CM196" s="71"/>
      <c r="CN196" s="158">
        <v>45708.818961487501</v>
      </c>
      <c r="CO196" s="158">
        <v>-0.46025640530768902</v>
      </c>
      <c r="CP196" s="158">
        <v>107.325863013259</v>
      </c>
      <c r="CQ196" s="64"/>
      <c r="CR196" s="69"/>
      <c r="CS196" s="69"/>
      <c r="CT196" s="69"/>
      <c r="CU196" s="64"/>
      <c r="CV196" s="69"/>
      <c r="CW196" s="69"/>
      <c r="CX196" s="69"/>
      <c r="CY196" s="64"/>
      <c r="CZ196" s="69"/>
      <c r="DA196" s="69"/>
      <c r="DB196" s="69"/>
      <c r="DC196" s="64"/>
      <c r="DD196" s="69"/>
      <c r="DE196" s="69"/>
      <c r="DF196" s="69"/>
      <c r="DG196" s="64"/>
      <c r="DH196" s="69"/>
      <c r="DI196" s="69"/>
      <c r="DJ196" s="69"/>
      <c r="DK196" s="64"/>
      <c r="DL196" s="69"/>
      <c r="DM196" s="69"/>
      <c r="DN196" s="69"/>
      <c r="DO196" s="70"/>
    </row>
    <row r="197" spans="1:119">
      <c r="A197" s="71">
        <v>133</v>
      </c>
      <c r="B197" s="71">
        <f t="shared" si="144"/>
        <v>9772.3722095581161</v>
      </c>
      <c r="C197" s="71" t="str">
        <f t="shared" si="170"/>
        <v>61401.6254833857j</v>
      </c>
      <c r="D197" s="71">
        <f t="shared" si="145"/>
        <v>0.99847201186236567</v>
      </c>
      <c r="E197" s="71" t="str">
        <f t="shared" si="146"/>
        <v>-0.0614016254833857j</v>
      </c>
      <c r="F197" s="71" t="str">
        <f t="shared" si="171"/>
        <v>0.998472011862366-0.0614016254833857j</v>
      </c>
      <c r="G197" s="71">
        <f t="shared" si="172"/>
        <v>3.110684205041043E-3</v>
      </c>
      <c r="H197" s="71">
        <f t="shared" si="173"/>
        <v>-3.5190062802492634</v>
      </c>
      <c r="I197" s="71"/>
      <c r="J197" s="71">
        <f t="shared" si="147"/>
        <v>42.477876106194692</v>
      </c>
      <c r="K197" s="71" t="str">
        <f t="shared" si="148"/>
        <v>1+2.02901671409848j</v>
      </c>
      <c r="L197" s="71">
        <f t="shared" si="149"/>
        <v>0.48181491630137852</v>
      </c>
      <c r="M197" s="71" t="str">
        <f t="shared" si="150"/>
        <v>0.312018065354599j</v>
      </c>
      <c r="N197" s="71" t="str">
        <f t="shared" si="174"/>
        <v>0.481814916301379+0.312018065354599j</v>
      </c>
      <c r="O197" s="71" t="str">
        <f t="shared" si="175"/>
        <v>3.38361695243513+2.02000200859257j</v>
      </c>
      <c r="P197" s="71" t="str">
        <f t="shared" si="176"/>
        <v>143.72886169636+85.8053950552596j</v>
      </c>
      <c r="Q197" s="71"/>
      <c r="R197" s="71">
        <f t="shared" si="151"/>
        <v>46.725663716814154</v>
      </c>
      <c r="S197" s="71" t="str">
        <f t="shared" si="152"/>
        <v>1+0.00276307314675236j</v>
      </c>
      <c r="T197" s="71" t="str">
        <f t="shared" si="177"/>
        <v>0.481814916301379+0.312018065354599j</v>
      </c>
      <c r="U197" s="71" t="str">
        <f t="shared" si="178"/>
        <v>1.46487328123811-0.942901181935671j</v>
      </c>
      <c r="V197" s="71" t="str">
        <f t="shared" si="179"/>
        <v>68.4471763268781-44.0576835453128j</v>
      </c>
      <c r="W197" s="71"/>
      <c r="X197" s="71" t="str">
        <f t="shared" si="153"/>
        <v>7.19152380423476+3.71468051307289j</v>
      </c>
      <c r="Y197" s="71">
        <f t="shared" si="180"/>
        <v>18.163531143773646</v>
      </c>
      <c r="Z197" s="71">
        <f t="shared" si="181"/>
        <v>-152.68202091303272</v>
      </c>
      <c r="AA197" s="71"/>
      <c r="AB197" s="71" t="str">
        <f t="shared" si="154"/>
        <v>11.0285131551706-7.09876971761982j</v>
      </c>
      <c r="AC197" s="71">
        <f t="shared" si="182"/>
        <v>22.355805437626014</v>
      </c>
      <c r="AD197" s="71">
        <f t="shared" si="183"/>
        <v>147.23166015130946</v>
      </c>
      <c r="AE197" s="71"/>
      <c r="AF197" s="71" t="str">
        <f t="shared" si="184"/>
        <v>0.790738378970977-1.225182323188j</v>
      </c>
      <c r="AG197" s="71">
        <f t="shared" si="185"/>
        <v>3.2763248624148185</v>
      </c>
      <c r="AH197" s="71">
        <f t="shared" si="186"/>
        <v>122.83838651760448</v>
      </c>
      <c r="AI197" s="71"/>
      <c r="AJ197" s="71" t="str">
        <f t="shared" si="155"/>
        <v>92311.9961063372-26640.1010789619j</v>
      </c>
      <c r="AK197" s="71" t="str">
        <f t="shared" si="156"/>
        <v>31999.7912177648-81.7373105494286j</v>
      </c>
      <c r="AL197" s="71" t="str">
        <f t="shared" si="187"/>
        <v>10000-361915.862117285j</v>
      </c>
      <c r="AM197" s="71" t="str">
        <f t="shared" si="188"/>
        <v>962.789513102131-112337.062435362j</v>
      </c>
      <c r="AN197" s="71" t="str">
        <f t="shared" si="189"/>
        <v>10962.7895131021-112337.062435362j</v>
      </c>
      <c r="AO197" s="71" t="str">
        <f t="shared" si="190"/>
        <v>28921.801028357-8014.05429851644j</v>
      </c>
      <c r="AP197" s="71" t="str">
        <f t="shared" si="191"/>
        <v>0.246181601697164+0.0522612360767949j</v>
      </c>
      <c r="AQ197" s="71" t="str">
        <f t="shared" si="157"/>
        <v>1+0.982426007734171j</v>
      </c>
      <c r="AR197" s="71" t="str">
        <f t="shared" si="158"/>
        <v>1+0.00196093015515803j</v>
      </c>
      <c r="AS197" s="71" t="str">
        <f t="shared" si="159"/>
        <v>3.07622143671762E-06j</v>
      </c>
      <c r="AT197" s="71" t="str">
        <f t="shared" si="192"/>
        <v>-6.03225537920314E-09+3.07622143671762E-06j</v>
      </c>
      <c r="AU197" s="149" t="str">
        <f t="shared" si="193"/>
        <v>318722.604218378-325699.120415999j</v>
      </c>
      <c r="AV197" s="71" t="str">
        <f t="shared" si="160"/>
        <v>9630.68493751161-275.293570868626j</v>
      </c>
      <c r="AW197" s="71"/>
      <c r="AX197" s="71" t="str">
        <f t="shared" si="161"/>
        <v>0.601917808594476-0.0172058481792891j</v>
      </c>
      <c r="AY197" s="71"/>
      <c r="AZ197" s="71" t="str">
        <f t="shared" si="194"/>
        <v>3.88748396783371-2.68542725248905j</v>
      </c>
      <c r="BA197" s="71" t="str">
        <f t="shared" si="195"/>
        <v>2.29374077726177-1.68329394590806j</v>
      </c>
      <c r="BB197" s="71">
        <f t="shared" si="196"/>
        <v>9.0820211320130113</v>
      </c>
      <c r="BC197" s="71">
        <f t="shared" si="197"/>
        <v>143.72639258892656</v>
      </c>
      <c r="BD197" s="71" t="str">
        <f t="shared" si="162"/>
        <v>13.3472342475178-34.8469669961617j</v>
      </c>
      <c r="BE197" s="71">
        <f t="shared" si="198"/>
        <v>31.437826569639036</v>
      </c>
      <c r="BF197" s="71">
        <f t="shared" si="199"/>
        <v>110.95805274023607</v>
      </c>
      <c r="BG197" s="71"/>
      <c r="BH197" s="71" t="str">
        <f t="shared" si="163"/>
        <v>-0.24859312326433-4.14129578039563j</v>
      </c>
      <c r="BI197" s="71">
        <f t="shared" si="200"/>
        <v>12.358345994427843</v>
      </c>
      <c r="BJ197" s="71">
        <f t="shared" si="201"/>
        <v>86.564779106531091</v>
      </c>
      <c r="BK197" s="71"/>
      <c r="BL197" s="71">
        <f t="shared" si="202"/>
        <v>-11.358345994427843</v>
      </c>
      <c r="BM197" s="71">
        <f t="shared" si="203"/>
        <v>-86.564779106531091</v>
      </c>
      <c r="BN197" s="71"/>
      <c r="BO197" s="158"/>
      <c r="BP197" s="158" t="str">
        <f t="shared" si="164"/>
        <v>0.00001+2.88587639771913E-06j</v>
      </c>
      <c r="BQ197" s="158" t="str">
        <f t="shared" si="165"/>
        <v>1.53479938968936E-06+1.56225443708393E-06j</v>
      </c>
      <c r="BR197" s="158" t="str">
        <f t="shared" si="166"/>
        <v>-0.0385592147106406-0.0421808209917717j</v>
      </c>
      <c r="BS197" s="158" t="str">
        <f t="shared" si="167"/>
        <v>0.0000427847993896894+4.44813083480306E-06j</v>
      </c>
      <c r="BT197" s="158" t="str">
        <f t="shared" si="204"/>
        <v>-1.46212245552791E-06-1.97621439614554E-06j</v>
      </c>
      <c r="BU197" s="158" t="str">
        <f t="shared" si="205"/>
        <v>-1.53479938968936E-06-1.56225443708393E-06j</v>
      </c>
      <c r="BV197" s="158" t="str">
        <f t="shared" si="206"/>
        <v>-2.99692184521727E-06-3.53846883322947E-06j</v>
      </c>
      <c r="BW197" s="158" t="str">
        <f t="shared" si="207"/>
        <v>0.999904509851299-0.00977143952200004j</v>
      </c>
      <c r="BX197" s="158" t="str">
        <f t="shared" si="208"/>
        <v>-0.00001-2.88587639771913E-06j</v>
      </c>
      <c r="BY197" s="158" t="str">
        <f t="shared" si="209"/>
        <v>1.85634618101829-1.26153996358584j</v>
      </c>
      <c r="BZ197" s="71">
        <f t="shared" si="210"/>
        <v>7.0221542326714097</v>
      </c>
      <c r="CA197" s="71">
        <f t="shared" si="211"/>
        <v>145.80066715447595</v>
      </c>
      <c r="CB197" s="158" t="str">
        <f t="shared" si="168"/>
        <v>11.5173565868406-27.0906841394117j</v>
      </c>
      <c r="CC197" s="71" t="str">
        <f t="shared" si="169"/>
        <v>-0.0777322933932329-3.27191059251413j</v>
      </c>
      <c r="CD197" s="71">
        <f t="shared" si="212"/>
        <v>10.298479095086218</v>
      </c>
      <c r="CE197" s="71">
        <f t="shared" si="213"/>
        <v>88.639053672080536</v>
      </c>
      <c r="CF197" s="71"/>
      <c r="CG197" s="71">
        <f t="shared" si="214"/>
        <v>-9.2984790950862184</v>
      </c>
      <c r="CH197" s="71">
        <f t="shared" si="215"/>
        <v>-88.639053672080536</v>
      </c>
      <c r="CI197" s="71"/>
      <c r="CJ197" s="158"/>
      <c r="CK197" s="158"/>
      <c r="CL197" s="158"/>
      <c r="CM197" s="71"/>
      <c r="CN197" s="158">
        <v>47863.009232263801</v>
      </c>
      <c r="CO197" s="158">
        <v>-0.63660548238846504</v>
      </c>
      <c r="CP197" s="158">
        <v>107.539385463927</v>
      </c>
      <c r="CQ197" s="64"/>
      <c r="CR197" s="69"/>
      <c r="CS197" s="69"/>
      <c r="CT197" s="69"/>
      <c r="CU197" s="64"/>
      <c r="CV197" s="69"/>
      <c r="CW197" s="69"/>
      <c r="CX197" s="69"/>
      <c r="CY197" s="64"/>
      <c r="CZ197" s="69"/>
      <c r="DA197" s="69"/>
      <c r="DB197" s="69"/>
      <c r="DC197" s="64"/>
      <c r="DD197" s="69"/>
      <c r="DE197" s="69"/>
      <c r="DF197" s="69"/>
      <c r="DG197" s="64"/>
      <c r="DH197" s="69"/>
      <c r="DI197" s="69"/>
      <c r="DJ197" s="69"/>
      <c r="DK197" s="64"/>
      <c r="DL197" s="69"/>
      <c r="DM197" s="69"/>
      <c r="DN197" s="69"/>
      <c r="DO197" s="70"/>
    </row>
    <row r="198" spans="1:119">
      <c r="A198" s="71">
        <v>134</v>
      </c>
      <c r="B198" s="71">
        <f t="shared" si="144"/>
        <v>10471.285480509003</v>
      </c>
      <c r="C198" s="71" t="str">
        <f t="shared" si="170"/>
        <v>65793.0270784171j</v>
      </c>
      <c r="D198" s="71">
        <f t="shared" si="145"/>
        <v>0.99824563488617091</v>
      </c>
      <c r="E198" s="71" t="str">
        <f t="shared" si="146"/>
        <v>-0.0657930270784171j</v>
      </c>
      <c r="F198" s="71" t="str">
        <f t="shared" si="171"/>
        <v>0.998245634886171-0.0657930270784171j</v>
      </c>
      <c r="G198" s="71">
        <f t="shared" si="172"/>
        <v>3.5730772668890048E-3</v>
      </c>
      <c r="H198" s="71">
        <f t="shared" si="173"/>
        <v>-3.7708339653212288</v>
      </c>
      <c r="I198" s="71"/>
      <c r="J198" s="71">
        <f t="shared" si="147"/>
        <v>42.477876106194692</v>
      </c>
      <c r="K198" s="71" t="str">
        <f t="shared" si="148"/>
        <v>1+2.17413057980629j</v>
      </c>
      <c r="L198" s="71">
        <f t="shared" si="149"/>
        <v>0.4050439195457628</v>
      </c>
      <c r="M198" s="71" t="str">
        <f t="shared" si="150"/>
        <v>0.334333380610342j</v>
      </c>
      <c r="N198" s="71" t="str">
        <f t="shared" si="174"/>
        <v>0.405043919545763+0.334333380610342j</v>
      </c>
      <c r="O198" s="71" t="str">
        <f t="shared" si="175"/>
        <v>4.10357767240575+1.98044593508119j</v>
      </c>
      <c r="P198" s="71" t="str">
        <f t="shared" si="176"/>
        <v>174.311263960598+84.1251370653957j</v>
      </c>
      <c r="Q198" s="71"/>
      <c r="R198" s="71">
        <f t="shared" si="151"/>
        <v>46.725663716814154</v>
      </c>
      <c r="S198" s="71" t="str">
        <f t="shared" si="152"/>
        <v>1+0.00296068621852877j</v>
      </c>
      <c r="T198" s="71" t="str">
        <f t="shared" si="177"/>
        <v>0.405043919545763+0.334333380610342j</v>
      </c>
      <c r="U198" s="71" t="str">
        <f t="shared" si="178"/>
        <v>1.47199347215545-1.20771068014586j</v>
      </c>
      <c r="V198" s="71" t="str">
        <f t="shared" si="179"/>
        <v>68.7798719732812-56.4310831077004j</v>
      </c>
      <c r="W198" s="71"/>
      <c r="X198" s="71" t="str">
        <f t="shared" si="153"/>
        <v>8.67849952524234+3.50489578544251j</v>
      </c>
      <c r="Y198" s="71">
        <f t="shared" si="180"/>
        <v>19.425073211075667</v>
      </c>
      <c r="Z198" s="71">
        <f t="shared" si="181"/>
        <v>-158.00820521715531</v>
      </c>
      <c r="AA198" s="71"/>
      <c r="AB198" s="71" t="str">
        <f t="shared" si="154"/>
        <v>11.0821185558595-9.09242682914611j</v>
      </c>
      <c r="AC198" s="71">
        <f t="shared" si="182"/>
        <v>23.127813449175612</v>
      </c>
      <c r="AD198" s="71">
        <f t="shared" si="183"/>
        <v>140.63251672345143</v>
      </c>
      <c r="AE198" s="71"/>
      <c r="AF198" s="71" t="str">
        <f t="shared" si="184"/>
        <v>0.711513255232348-1.19710773436302j</v>
      </c>
      <c r="AG198" s="71">
        <f t="shared" si="185"/>
        <v>2.876490373970765</v>
      </c>
      <c r="AH198" s="71">
        <f t="shared" si="186"/>
        <v>120.725566924042</v>
      </c>
      <c r="AI198" s="71"/>
      <c r="AJ198" s="71" t="str">
        <f t="shared" si="155"/>
        <v>91272.3983604808-28223.9106711629j</v>
      </c>
      <c r="AK198" s="71" t="str">
        <f t="shared" si="156"/>
        <v>31999.7602861523-87.5830215524024j</v>
      </c>
      <c r="AL198" s="71" t="str">
        <f t="shared" si="187"/>
        <v>10000-337759.534847608j</v>
      </c>
      <c r="AM198" s="71" t="str">
        <f t="shared" si="188"/>
        <v>962.737739145414-104841.582293095j</v>
      </c>
      <c r="AN198" s="71" t="str">
        <f t="shared" si="189"/>
        <v>10962.7377391454-104841.582293095j</v>
      </c>
      <c r="AO198" s="71" t="str">
        <f t="shared" si="190"/>
        <v>28532.0337907424-8426.49234433613j</v>
      </c>
      <c r="AP198" s="71" t="str">
        <f t="shared" si="191"/>
        <v>0.24673498386817+0.0559562921079091j</v>
      </c>
      <c r="AQ198" s="71" t="str">
        <f t="shared" si="157"/>
        <v>1+1.05268843325467j</v>
      </c>
      <c r="AR198" s="71" t="str">
        <f t="shared" si="158"/>
        <v>1+0.0021011745174744j</v>
      </c>
      <c r="AS198" s="71" t="str">
        <f t="shared" si="159"/>
        <v>0.0000032962306566287j</v>
      </c>
      <c r="AT198" s="71" t="str">
        <f t="shared" si="192"/>
        <v>-6.92595585942613E-09+0.0000032962306566287j</v>
      </c>
      <c r="AU198" s="149" t="str">
        <f t="shared" si="193"/>
        <v>318722.422646964-304046.519140045j</v>
      </c>
      <c r="AV198" s="71" t="str">
        <f t="shared" si="160"/>
        <v>9629.52016801881-294.946699569619j</v>
      </c>
      <c r="AW198" s="71"/>
      <c r="AX198" s="71" t="str">
        <f t="shared" si="161"/>
        <v>0.601845010501176-0.0184341687231012j</v>
      </c>
      <c r="AY198" s="71"/>
      <c r="AZ198" s="71" t="str">
        <f t="shared" si="194"/>
        <v>3.89526262410761-2.42875600238018j</v>
      </c>
      <c r="BA198" s="71" t="str">
        <f t="shared" si="195"/>
        <v>2.29957227697576-1.53354061019088j</v>
      </c>
      <c r="BB198" s="71">
        <f t="shared" si="196"/>
        <v>8.8308082184445595</v>
      </c>
      <c r="BC198" s="71">
        <f t="shared" si="197"/>
        <v>146.30143925405852</v>
      </c>
      <c r="BD198" s="71" t="str">
        <f t="shared" si="162"/>
        <v>11.5405268135285-37.9035715190955j</v>
      </c>
      <c r="BE198" s="71">
        <f t="shared" si="198"/>
        <v>31.958621667620179</v>
      </c>
      <c r="BF198" s="71">
        <f t="shared" si="199"/>
        <v>106.93395597750995</v>
      </c>
      <c r="BG198" s="71"/>
      <c r="BH198" s="71" t="str">
        <f t="shared" si="163"/>
        <v>-0.199637168986207-3.84397023008239j</v>
      </c>
      <c r="BI198" s="71">
        <f t="shared" si="200"/>
        <v>11.707298592415352</v>
      </c>
      <c r="BJ198" s="71">
        <f t="shared" si="201"/>
        <v>87.027006178100478</v>
      </c>
      <c r="BK198" s="71"/>
      <c r="BL198" s="71">
        <f t="shared" si="202"/>
        <v>-10.707298592415352</v>
      </c>
      <c r="BM198" s="71">
        <f t="shared" si="203"/>
        <v>-87.027006178100478</v>
      </c>
      <c r="BN198" s="71"/>
      <c r="BO198" s="158"/>
      <c r="BP198" s="158" t="str">
        <f t="shared" si="164"/>
        <v>0.00001+0.0000030922722726856j</v>
      </c>
      <c r="BQ198" s="158" t="str">
        <f t="shared" si="165"/>
        <v>1.64265972743243E-06+1.56044245907947E-06j</v>
      </c>
      <c r="BR198" s="158" t="str">
        <f t="shared" si="166"/>
        <v>-0.0414739688193993-0.0423689491873888j</v>
      </c>
      <c r="BS198" s="158" t="str">
        <f t="shared" si="167"/>
        <v>0.0000428926597274324+4.65271473176507E-06j</v>
      </c>
      <c r="BT198" s="158" t="str">
        <f t="shared" si="204"/>
        <v>-1.58179819806307E-06-2.01028346621433E-06j</v>
      </c>
      <c r="BU198" s="158" t="str">
        <f t="shared" si="205"/>
        <v>-1.64265972743243E-06-1.56044245907947E-06j</v>
      </c>
      <c r="BV198" s="158" t="str">
        <f t="shared" si="206"/>
        <v>-0.0000032244579254955-0.0000035707259252938j</v>
      </c>
      <c r="BW198" s="158" t="str">
        <f t="shared" si="207"/>
        <v>0.999890364190993-0.0104701379645302j</v>
      </c>
      <c r="BX198" s="158" t="str">
        <f t="shared" si="208"/>
        <v>-0.00001-0.0000030922722726856j</v>
      </c>
      <c r="BY198" s="158" t="str">
        <f t="shared" si="209"/>
        <v>1.85819467487426-1.1313132671712j</v>
      </c>
      <c r="BZ198" s="71">
        <f t="shared" si="210"/>
        <v>6.751142210207794</v>
      </c>
      <c r="CA198" s="71">
        <f t="shared" si="211"/>
        <v>148.66594727720525</v>
      </c>
      <c r="CB198" s="158" t="str">
        <f t="shared" si="168"/>
        <v>10.306350584227-29.4328468662112j</v>
      </c>
      <c r="CC198" s="71" t="str">
        <f t="shared" si="169"/>
        <v>-0.0321737201429456-3.02940360265669j</v>
      </c>
      <c r="CD198" s="71">
        <f t="shared" si="212"/>
        <v>9.6276325841785955</v>
      </c>
      <c r="CE198" s="71">
        <f t="shared" si="213"/>
        <v>89.391514201247219</v>
      </c>
      <c r="CF198" s="71"/>
      <c r="CG198" s="71">
        <f t="shared" si="214"/>
        <v>-8.6276325841785955</v>
      </c>
      <c r="CH198" s="71">
        <f t="shared" si="215"/>
        <v>-89.391514201247219</v>
      </c>
      <c r="CI198" s="71"/>
      <c r="CJ198" s="158"/>
      <c r="CK198" s="158"/>
      <c r="CL198" s="158"/>
      <c r="CM198" s="71"/>
      <c r="CN198" s="158">
        <v>50118.7233627272</v>
      </c>
      <c r="CO198" s="158">
        <v>-0.80579187701911104</v>
      </c>
      <c r="CP198" s="158">
        <v>107.660530812212</v>
      </c>
      <c r="CQ198" s="64"/>
      <c r="CR198" s="69"/>
      <c r="CS198" s="69"/>
      <c r="CT198" s="69"/>
      <c r="CU198" s="64"/>
      <c r="CV198" s="69"/>
      <c r="CW198" s="69"/>
      <c r="CX198" s="69"/>
      <c r="CY198" s="64"/>
      <c r="CZ198" s="69"/>
      <c r="DA198" s="69"/>
      <c r="DB198" s="69"/>
      <c r="DC198" s="64"/>
      <c r="DD198" s="69"/>
      <c r="DE198" s="69"/>
      <c r="DF198" s="69"/>
      <c r="DG198" s="64"/>
      <c r="DH198" s="69"/>
      <c r="DI198" s="69"/>
      <c r="DJ198" s="69"/>
      <c r="DK198" s="64"/>
      <c r="DL198" s="69"/>
      <c r="DM198" s="69"/>
      <c r="DN198" s="69"/>
      <c r="DO198" s="70"/>
    </row>
    <row r="199" spans="1:119">
      <c r="A199" s="71">
        <v>135</v>
      </c>
      <c r="B199" s="71">
        <f t="shared" si="144"/>
        <v>11220.184543019639</v>
      </c>
      <c r="C199" s="71" t="str">
        <f t="shared" si="170"/>
        <v>70498.4986645445j</v>
      </c>
      <c r="D199" s="71">
        <f t="shared" si="145"/>
        <v>0.99798571934112934</v>
      </c>
      <c r="E199" s="71" t="str">
        <f t="shared" si="146"/>
        <v>-0.0704984986645445j</v>
      </c>
      <c r="F199" s="71" t="str">
        <f t="shared" si="171"/>
        <v>0.997985719341129-0.0704984986645445j</v>
      </c>
      <c r="G199" s="71">
        <f t="shared" si="172"/>
        <v>4.1044632385743999E-3</v>
      </c>
      <c r="H199" s="71">
        <f t="shared" si="173"/>
        <v>-4.0407067886736119</v>
      </c>
      <c r="I199" s="71"/>
      <c r="J199" s="71">
        <f t="shared" si="147"/>
        <v>42.477876106194692</v>
      </c>
      <c r="K199" s="71" t="str">
        <f t="shared" si="148"/>
        <v>1+2.32962288836987j</v>
      </c>
      <c r="L199" s="71">
        <f t="shared" si="149"/>
        <v>0.31689902159487826</v>
      </c>
      <c r="M199" s="71" t="str">
        <f t="shared" si="150"/>
        <v>0.358244671709334j</v>
      </c>
      <c r="N199" s="71" t="str">
        <f t="shared" si="174"/>
        <v>0.316899021594878+0.358244671709334j</v>
      </c>
      <c r="O199" s="71" t="str">
        <f t="shared" si="175"/>
        <v>5.03345293452916+1.66114490232808j</v>
      </c>
      <c r="P199" s="71" t="str">
        <f t="shared" si="176"/>
        <v>213.810390139292+70.5619073555291j</v>
      </c>
      <c r="Q199" s="71"/>
      <c r="R199" s="71">
        <f t="shared" si="151"/>
        <v>46.725663716814154</v>
      </c>
      <c r="S199" s="71" t="str">
        <f t="shared" si="152"/>
        <v>1+0.0031724324399045j</v>
      </c>
      <c r="T199" s="71" t="str">
        <f t="shared" si="177"/>
        <v>0.316899021594878+0.358244671709334j</v>
      </c>
      <c r="U199" s="71" t="str">
        <f t="shared" si="178"/>
        <v>1.3902327391149-1.56160481750089j</v>
      </c>
      <c r="V199" s="71" t="str">
        <f t="shared" si="179"/>
        <v>64.9595474559882-72.9670215611035j</v>
      </c>
      <c r="W199" s="71"/>
      <c r="X199" s="71" t="str">
        <f t="shared" si="153"/>
        <v>10.5546608363904+2.67530047161093j</v>
      </c>
      <c r="Y199" s="71">
        <f t="shared" si="180"/>
        <v>20.739312233494609</v>
      </c>
      <c r="Z199" s="71">
        <f t="shared" si="181"/>
        <v>-165.77673456073325</v>
      </c>
      <c r="AA199" s="71"/>
      <c r="AB199" s="71" t="str">
        <f t="shared" si="154"/>
        <v>10.466570896234-11.7567707006235j</v>
      </c>
      <c r="AC199" s="71">
        <f t="shared" si="182"/>
        <v>23.940500593363371</v>
      </c>
      <c r="AD199" s="71">
        <f t="shared" si="183"/>
        <v>131.67736203898764</v>
      </c>
      <c r="AE199" s="71"/>
      <c r="AF199" s="71" t="str">
        <f t="shared" si="184"/>
        <v>0.636144338496803-1.16478087414126j</v>
      </c>
      <c r="AG199" s="71">
        <f t="shared" si="185"/>
        <v>2.4585653831575605</v>
      </c>
      <c r="AH199" s="71">
        <f t="shared" si="186"/>
        <v>118.64113261245781</v>
      </c>
      <c r="AI199" s="71"/>
      <c r="AJ199" s="71" t="str">
        <f t="shared" si="155"/>
        <v>90107.2878895108-29856.4140202387j</v>
      </c>
      <c r="AK199" s="71" t="str">
        <f t="shared" si="156"/>
        <v>31999.7247719831-93.8467942507031j</v>
      </c>
      <c r="AL199" s="71" t="str">
        <f t="shared" si="187"/>
        <v>10000-315215.538531721j</v>
      </c>
      <c r="AM199" s="71" t="str">
        <f t="shared" si="188"/>
        <v>962.678301555931-97846.5742469j</v>
      </c>
      <c r="AN199" s="71" t="str">
        <f t="shared" si="189"/>
        <v>10962.6783015559-97846.5742469j</v>
      </c>
      <c r="AO199" s="71" t="str">
        <f t="shared" si="190"/>
        <v>28102.1690073224-8839.21675890554j</v>
      </c>
      <c r="AP199" s="71" t="str">
        <f t="shared" si="191"/>
        <v>0.24736931346312+0.0599058850268447j</v>
      </c>
      <c r="AQ199" s="71" t="str">
        <f t="shared" si="157"/>
        <v>1+1.12797597863271j</v>
      </c>
      <c r="AR199" s="71" t="str">
        <f t="shared" si="158"/>
        <v>1+0.00225144905914713j</v>
      </c>
      <c r="AS199" s="71" t="str">
        <f t="shared" si="159"/>
        <v>3.53197478309368E-06j</v>
      </c>
      <c r="AT199" s="71" t="str">
        <f t="shared" si="192"/>
        <v>-7.95206130232765E-09+3.53197478309368E-06j</v>
      </c>
      <c r="AU199" s="149" t="str">
        <f t="shared" si="193"/>
        <v>318722.214175346-283845.316049343j</v>
      </c>
      <c r="AV199" s="71" t="str">
        <f t="shared" si="160"/>
        <v>9628.18318110587-315.997202662451j</v>
      </c>
      <c r="AW199" s="71"/>
      <c r="AX199" s="71" t="str">
        <f t="shared" si="161"/>
        <v>0.601761448819117-0.0197498251664032j</v>
      </c>
      <c r="AY199" s="71"/>
      <c r="AZ199" s="71" t="str">
        <f t="shared" si="194"/>
        <v>3.90417202056738-2.18389408895741j</v>
      </c>
      <c r="BA199" s="71" t="str">
        <f t="shared" si="195"/>
        <v>2.30624868509684-1.39128998586429j</v>
      </c>
      <c r="BB199" s="71">
        <f t="shared" si="196"/>
        <v>8.6060573829727645</v>
      </c>
      <c r="BC199" s="71">
        <f t="shared" si="197"/>
        <v>148.89869153497898</v>
      </c>
      <c r="BD199" s="71" t="str">
        <f t="shared" si="162"/>
        <v>7.7814380250323-41.6760722435669j</v>
      </c>
      <c r="BE199" s="71">
        <f t="shared" si="198"/>
        <v>32.546557976336118</v>
      </c>
      <c r="BF199" s="71">
        <f t="shared" si="199"/>
        <v>100.57605357396658</v>
      </c>
      <c r="BG199" s="71"/>
      <c r="BH199" s="71" t="str">
        <f t="shared" si="163"/>
        <v>-0.153440921728943-3.57133560712909j</v>
      </c>
      <c r="BI199" s="71">
        <f t="shared" si="200"/>
        <v>11.064622766130318</v>
      </c>
      <c r="BJ199" s="71">
        <f t="shared" si="201"/>
        <v>87.539824147436718</v>
      </c>
      <c r="BK199" s="71"/>
      <c r="BL199" s="71">
        <f t="shared" si="202"/>
        <v>-10.064622766130318</v>
      </c>
      <c r="BM199" s="71">
        <f t="shared" si="203"/>
        <v>-87.539824147436718</v>
      </c>
      <c r="BN199" s="71"/>
      <c r="BO199" s="158"/>
      <c r="BP199" s="158" t="str">
        <f t="shared" si="164"/>
        <v>0.00001+3.31342943723359E-06j</v>
      </c>
      <c r="BQ199" s="158" t="str">
        <f t="shared" si="165"/>
        <v>1.74975949200424E-06+1.55123825786187E-06j</v>
      </c>
      <c r="BR199" s="158" t="str">
        <f t="shared" si="166"/>
        <v>-0.0444008050981034-0.0423556679355062j</v>
      </c>
      <c r="BS199" s="158" t="str">
        <f t="shared" si="167"/>
        <v>0.0000429997594920042+4.86466769509546E-06j</v>
      </c>
      <c r="BT199" s="158" t="str">
        <f t="shared" si="204"/>
        <v>-1.70317769095975E-06-2.03727869654693E-06j</v>
      </c>
      <c r="BU199" s="158" t="str">
        <f t="shared" si="205"/>
        <v>-1.74975949200424E-06-1.55123825786187E-06j</v>
      </c>
      <c r="BV199" s="158" t="str">
        <f t="shared" si="206"/>
        <v>-3.45293718296399E-06-0.0000035885169544088j</v>
      </c>
      <c r="BW199" s="158" t="str">
        <f t="shared" si="207"/>
        <v>0.999874123293451-0.0112187727316187j</v>
      </c>
      <c r="BX199" s="158" t="str">
        <f t="shared" si="208"/>
        <v>-0.00001-3.31342943723359E-06j</v>
      </c>
      <c r="BY199" s="158" t="str">
        <f t="shared" si="209"/>
        <v>1.86045029233684-1.0065149194431j</v>
      </c>
      <c r="BZ199" s="71">
        <f t="shared" si="210"/>
        <v>6.5072971764859719</v>
      </c>
      <c r="CA199" s="71">
        <f t="shared" si="211"/>
        <v>151.58634246330053</v>
      </c>
      <c r="CB199" s="158" t="str">
        <f t="shared" si="168"/>
        <v>7.63916976901371-32.4076472493805j</v>
      </c>
      <c r="CC199" s="71" t="str">
        <f t="shared" si="169"/>
        <v>0.0111455928196466-2.80730568542075j</v>
      </c>
      <c r="CD199" s="71">
        <f t="shared" si="212"/>
        <v>8.9658625596434973</v>
      </c>
      <c r="CE199" s="71">
        <f t="shared" si="213"/>
        <v>90.227475075758292</v>
      </c>
      <c r="CF199" s="71"/>
      <c r="CG199" s="71">
        <f t="shared" si="214"/>
        <v>-7.9658625596434973</v>
      </c>
      <c r="CH199" s="71">
        <f t="shared" si="215"/>
        <v>-90.227475075758292</v>
      </c>
      <c r="CI199" s="71"/>
      <c r="CJ199" s="158"/>
      <c r="CK199" s="158"/>
      <c r="CL199" s="158"/>
      <c r="CM199" s="71"/>
      <c r="CN199" s="158">
        <v>52480.746024977198</v>
      </c>
      <c r="CO199" s="158">
        <v>-0.96836703993031203</v>
      </c>
      <c r="CP199" s="158">
        <v>107.68505754632599</v>
      </c>
      <c r="CQ199" s="64"/>
      <c r="CR199" s="69"/>
      <c r="CS199" s="69"/>
      <c r="CT199" s="69"/>
      <c r="CU199" s="64"/>
      <c r="CV199" s="69"/>
      <c r="CW199" s="69"/>
      <c r="CX199" s="69"/>
      <c r="CY199" s="64"/>
      <c r="CZ199" s="69"/>
      <c r="DA199" s="69"/>
      <c r="DB199" s="69"/>
      <c r="DC199" s="64"/>
      <c r="DD199" s="69"/>
      <c r="DE199" s="69"/>
      <c r="DF199" s="69"/>
      <c r="DG199" s="64"/>
      <c r="DH199" s="69"/>
      <c r="DI199" s="69"/>
      <c r="DJ199" s="69"/>
      <c r="DK199" s="64"/>
      <c r="DL199" s="69"/>
      <c r="DM199" s="69"/>
      <c r="DN199" s="69"/>
      <c r="DO199" s="70"/>
    </row>
    <row r="200" spans="1:119">
      <c r="A200" s="71">
        <v>136</v>
      </c>
      <c r="B200" s="71">
        <f t="shared" si="144"/>
        <v>12022.644346174151</v>
      </c>
      <c r="C200" s="71" t="str">
        <f t="shared" si="170"/>
        <v>75540.5023093271j</v>
      </c>
      <c r="D200" s="71">
        <f t="shared" si="145"/>
        <v>0.99768729636680653</v>
      </c>
      <c r="E200" s="71" t="str">
        <f t="shared" si="146"/>
        <v>-0.0755405023093271j</v>
      </c>
      <c r="F200" s="71" t="str">
        <f t="shared" si="171"/>
        <v>0.997687296366807-0.0755405023093271j</v>
      </c>
      <c r="G200" s="71">
        <f t="shared" si="172"/>
        <v>4.7152186370384205E-3</v>
      </c>
      <c r="H200" s="71">
        <f t="shared" si="173"/>
        <v>-4.3299232401185215</v>
      </c>
      <c r="I200" s="71"/>
      <c r="J200" s="71">
        <f t="shared" si="147"/>
        <v>42.477876106194692</v>
      </c>
      <c r="K200" s="71" t="str">
        <f t="shared" si="148"/>
        <v>1+2.49623589881171j</v>
      </c>
      <c r="L200" s="71">
        <f t="shared" si="149"/>
        <v>0.21569513779609439</v>
      </c>
      <c r="M200" s="71" t="str">
        <f t="shared" si="150"/>
        <v>0.38386608173506j</v>
      </c>
      <c r="N200" s="71" t="str">
        <f t="shared" si="174"/>
        <v>0.215695137796094+0.38386608173506j</v>
      </c>
      <c r="O200" s="71" t="str">
        <f t="shared" si="175"/>
        <v>6.05493190775532+0.797203469517425j</v>
      </c>
      <c r="P200" s="71" t="str">
        <f t="shared" si="176"/>
        <v>257.200647409076+33.8635102095897j</v>
      </c>
      <c r="Q200" s="71"/>
      <c r="R200" s="71">
        <f t="shared" si="151"/>
        <v>46.725663716814154</v>
      </c>
      <c r="S200" s="71" t="str">
        <f t="shared" si="152"/>
        <v>1+0.00339932260391972j</v>
      </c>
      <c r="T200" s="71" t="str">
        <f t="shared" si="177"/>
        <v>0.215695137796094+0.38386608173506j</v>
      </c>
      <c r="U200" s="71" t="str">
        <f t="shared" si="178"/>
        <v>1.1192632150359-1.97615888117538j</v>
      </c>
      <c r="V200" s="71" t="str">
        <f t="shared" si="179"/>
        <v>52.2983165963677-92.3373353327965j</v>
      </c>
      <c r="W200" s="71"/>
      <c r="X200" s="71" t="str">
        <f t="shared" si="153"/>
        <v>12.527290983992+0.693936930550933j</v>
      </c>
      <c r="Y200" s="71">
        <f t="shared" si="180"/>
        <v>21.97044921472639</v>
      </c>
      <c r="Z200" s="71">
        <f t="shared" si="181"/>
        <v>-176.82939714032787</v>
      </c>
      <c r="AA200" s="71"/>
      <c r="AB200" s="71" t="str">
        <f t="shared" si="154"/>
        <v>8.42653712728585-14.8778017162888j</v>
      </c>
      <c r="AC200" s="71">
        <f t="shared" si="182"/>
        <v>24.659112861354764</v>
      </c>
      <c r="AD200" s="71">
        <f t="shared" si="183"/>
        <v>119.52648752051418</v>
      </c>
      <c r="AE200" s="71"/>
      <c r="AF200" s="71" t="str">
        <f t="shared" si="184"/>
        <v>0.565021224267847-1.12882104986309j</v>
      </c>
      <c r="AG200" s="71">
        <f t="shared" si="185"/>
        <v>2.0234823763090115</v>
      </c>
      <c r="AH200" s="71">
        <f t="shared" si="186"/>
        <v>116.58984371399887</v>
      </c>
      <c r="AI200" s="71"/>
      <c r="AJ200" s="71" t="str">
        <f t="shared" si="155"/>
        <v>88805.7148113569-31529.6130325071j</v>
      </c>
      <c r="AK200" s="71" t="str">
        <f t="shared" si="156"/>
        <v>31999.6839963583-100.558523637505j</v>
      </c>
      <c r="AL200" s="71" t="str">
        <f t="shared" si="187"/>
        <v>10000-294176.257012768j</v>
      </c>
      <c r="AM200" s="71" t="str">
        <f t="shared" si="188"/>
        <v>962.610067122317-91318.6468119621j</v>
      </c>
      <c r="AN200" s="71" t="str">
        <f t="shared" si="189"/>
        <v>10962.6100671223-91318.6468119621j</v>
      </c>
      <c r="AO200" s="71" t="str">
        <f t="shared" si="190"/>
        <v>27630.4370473517-9248.0542661462j</v>
      </c>
      <c r="AP200" s="71" t="str">
        <f t="shared" si="191"/>
        <v>0.24809625634292+0.0641260134346872j</v>
      </c>
      <c r="AQ200" s="71" t="str">
        <f t="shared" si="157"/>
        <v>1+1.20864803694923j</v>
      </c>
      <c r="AR200" s="71" t="str">
        <f t="shared" si="158"/>
        <v>1+0.0024124711316352j</v>
      </c>
      <c r="AS200" s="71" t="str">
        <f t="shared" si="159"/>
        <v>3.78457916569729E-06j</v>
      </c>
      <c r="AT200" s="71" t="str">
        <f t="shared" si="192"/>
        <v>-9.13018798263274E-09+3.78457916569729E-06j</v>
      </c>
      <c r="AU200" s="149" t="str">
        <f t="shared" si="193"/>
        <v>318721.974818238-264999.078532819j</v>
      </c>
      <c r="AV200" s="71" t="str">
        <f t="shared" si="160"/>
        <v>9626.64857250824-338.543135029431j</v>
      </c>
      <c r="AW200" s="71"/>
      <c r="AX200" s="71" t="str">
        <f t="shared" si="161"/>
        <v>0.601665535781765-0.0211589459393394j</v>
      </c>
      <c r="AY200" s="71"/>
      <c r="AZ200" s="71" t="str">
        <f t="shared" si="194"/>
        <v>3.91437288731002-1.94972120545641j</v>
      </c>
      <c r="BA200" s="71" t="str">
        <f t="shared" si="195"/>
        <v>2.31388921490996-1.25590405801501j</v>
      </c>
      <c r="BB200" s="71">
        <f t="shared" si="196"/>
        <v>8.4081960248398762</v>
      </c>
      <c r="BC200" s="71">
        <f t="shared" si="197"/>
        <v>151.50832491109009</v>
      </c>
      <c r="BD200" s="71" t="str">
        <f t="shared" si="162"/>
        <v>0.812981828035326-45.0085071060619j</v>
      </c>
      <c r="BE200" s="71">
        <f t="shared" si="198"/>
        <v>33.067308886194624</v>
      </c>
      <c r="BF200" s="71">
        <f t="shared" si="199"/>
        <v>91.034812431604323</v>
      </c>
      <c r="BG200" s="71"/>
      <c r="BH200" s="71" t="str">
        <f t="shared" si="163"/>
        <v>-0.110294420267222-3.32157930126413j</v>
      </c>
      <c r="BI200" s="71">
        <f t="shared" si="200"/>
        <v>10.431678401148861</v>
      </c>
      <c r="BJ200" s="71">
        <f t="shared" si="201"/>
        <v>88.098168625089045</v>
      </c>
      <c r="BK200" s="71"/>
      <c r="BL200" s="71">
        <f t="shared" si="202"/>
        <v>-9.4316784011488615</v>
      </c>
      <c r="BM200" s="71">
        <f t="shared" si="203"/>
        <v>-88.098168625089045</v>
      </c>
      <c r="BN200" s="71"/>
      <c r="BO200" s="158"/>
      <c r="BP200" s="158" t="str">
        <f t="shared" si="164"/>
        <v>0.00001+3.55040360853837E-06j</v>
      </c>
      <c r="BQ200" s="158" t="str">
        <f t="shared" si="165"/>
        <v>1.85510329769346E-06+1.53485815637111E-06j</v>
      </c>
      <c r="BR200" s="158" t="str">
        <f t="shared" si="166"/>
        <v>-0.0473119148842634-0.0421412921201477j</v>
      </c>
      <c r="BS200" s="158" t="str">
        <f t="shared" si="167"/>
        <v>0.0000431051032976935+5.08526176490948E-06j</v>
      </c>
      <c r="BT200" s="158" t="str">
        <f t="shared" si="204"/>
        <v>-1.82508547675539E-06-2.05709822172284E-06j</v>
      </c>
      <c r="BU200" s="158" t="str">
        <f t="shared" si="205"/>
        <v>-1.85510329769346E-06-1.53485815637111E-06j</v>
      </c>
      <c r="BV200" s="158" t="str">
        <f t="shared" si="206"/>
        <v>-3.68018877444885E-06-3.59195637809395E-06j</v>
      </c>
      <c r="BW200" s="158" t="str">
        <f t="shared" si="207"/>
        <v>0.999855476898738-0.0120209073840198j</v>
      </c>
      <c r="BX200" s="158" t="str">
        <f t="shared" si="208"/>
        <v>-0.00001-3.55040360853837E-06j</v>
      </c>
      <c r="BY200" s="158" t="str">
        <f t="shared" si="209"/>
        <v>1.86315563166082-0.886555700028303j</v>
      </c>
      <c r="BZ200" s="71">
        <f t="shared" si="210"/>
        <v>6.2913730664860008</v>
      </c>
      <c r="CA200" s="71">
        <f t="shared" si="211"/>
        <v>154.55323368800319</v>
      </c>
      <c r="CB200" s="158" t="str">
        <f t="shared" si="168"/>
        <v>2.50995018863494-35.1902545761318j</v>
      </c>
      <c r="CC200" s="71" t="str">
        <f t="shared" si="169"/>
        <v>0.0519597399344779-2.60409208320132j</v>
      </c>
      <c r="CD200" s="71">
        <f t="shared" si="212"/>
        <v>8.3148554427949968</v>
      </c>
      <c r="CE200" s="71">
        <f t="shared" si="213"/>
        <v>91.143077402002135</v>
      </c>
      <c r="CF200" s="71"/>
      <c r="CG200" s="71">
        <f t="shared" si="214"/>
        <v>-7.3148554427949968</v>
      </c>
      <c r="CH200" s="71">
        <f t="shared" si="215"/>
        <v>-91.143077402002135</v>
      </c>
      <c r="CI200" s="71"/>
      <c r="CJ200" s="158"/>
      <c r="CK200" s="158"/>
      <c r="CL200" s="158"/>
      <c r="CM200" s="71"/>
      <c r="CN200" s="158">
        <v>54954.087385762403</v>
      </c>
      <c r="CO200" s="158">
        <v>-1.12490953731301</v>
      </c>
      <c r="CP200" s="158">
        <v>107.60883069370701</v>
      </c>
      <c r="CQ200" s="64"/>
      <c r="CR200" s="69"/>
      <c r="CS200" s="69"/>
      <c r="CT200" s="69"/>
      <c r="CU200" s="64"/>
      <c r="CV200" s="69"/>
      <c r="CW200" s="69"/>
      <c r="CX200" s="69"/>
      <c r="CY200" s="64"/>
      <c r="CZ200" s="69"/>
      <c r="DA200" s="69"/>
      <c r="DB200" s="69"/>
      <c r="DC200" s="64"/>
      <c r="DD200" s="69"/>
      <c r="DE200" s="69"/>
      <c r="DF200" s="69"/>
      <c r="DG200" s="64"/>
      <c r="DH200" s="69"/>
      <c r="DI200" s="69"/>
      <c r="DJ200" s="69"/>
      <c r="DK200" s="64"/>
      <c r="DL200" s="69"/>
      <c r="DM200" s="69"/>
      <c r="DN200" s="69"/>
      <c r="DO200" s="70"/>
    </row>
    <row r="201" spans="1:119">
      <c r="A201" s="71">
        <v>137</v>
      </c>
      <c r="B201" s="71">
        <f t="shared" si="144"/>
        <v>12882.495516931338</v>
      </c>
      <c r="C201" s="71" t="str">
        <f t="shared" si="170"/>
        <v>80943.1065517899j</v>
      </c>
      <c r="D201" s="71">
        <f t="shared" si="145"/>
        <v>0.99734466094809993</v>
      </c>
      <c r="E201" s="71" t="str">
        <f t="shared" si="146"/>
        <v>-0.0809431065517899j</v>
      </c>
      <c r="F201" s="71" t="str">
        <f t="shared" si="171"/>
        <v>0.9973446609481-0.0809431065517899j</v>
      </c>
      <c r="G201" s="71">
        <f t="shared" si="172"/>
        <v>5.4173064898868639E-3</v>
      </c>
      <c r="H201" s="71">
        <f t="shared" si="173"/>
        <v>-4.6398764772231136</v>
      </c>
      <c r="I201" s="71"/>
      <c r="J201" s="71">
        <f t="shared" si="147"/>
        <v>42.477876106194692</v>
      </c>
      <c r="K201" s="71" t="str">
        <f t="shared" si="148"/>
        <v>1+2.6747649560039j</v>
      </c>
      <c r="L201" s="71">
        <f t="shared" si="149"/>
        <v>9.9497532102973851E-2</v>
      </c>
      <c r="M201" s="71" t="str">
        <f t="shared" si="150"/>
        <v>0.411319917205034j</v>
      </c>
      <c r="N201" s="71" t="str">
        <f t="shared" si="174"/>
        <v>0.0994975321029739+0.411319917205034j</v>
      </c>
      <c r="O201" s="71" t="str">
        <f t="shared" si="175"/>
        <v>6.69899460503441-0.810723126402153j</v>
      </c>
      <c r="P201" s="71" t="str">
        <f t="shared" si="176"/>
        <v>284.559062868718-34.4377965197375j</v>
      </c>
      <c r="Q201" s="71"/>
      <c r="R201" s="71">
        <f t="shared" si="151"/>
        <v>46.725663716814154</v>
      </c>
      <c r="S201" s="71" t="str">
        <f t="shared" si="152"/>
        <v>1+0.00364243979483055j</v>
      </c>
      <c r="T201" s="71" t="str">
        <f t="shared" si="177"/>
        <v>0.0994975321029739+0.411319917205034j</v>
      </c>
      <c r="U201" s="71" t="str">
        <f t="shared" si="178"/>
        <v>0.563957886885086-2.29477723436966j</v>
      </c>
      <c r="V201" s="71" t="str">
        <f t="shared" si="179"/>
        <v>26.3513065730376-107.224989358158j</v>
      </c>
      <c r="W201" s="71"/>
      <c r="X201" s="71" t="str">
        <f t="shared" si="153"/>
        <v>13.5835619944875-2.77356943181936j</v>
      </c>
      <c r="Y201" s="71">
        <f t="shared" si="180"/>
        <v>22.837665878785728</v>
      </c>
      <c r="Z201" s="71">
        <f t="shared" si="181"/>
        <v>168.45965396719757</v>
      </c>
      <c r="AA201" s="71"/>
      <c r="AB201" s="71" t="str">
        <f t="shared" si="154"/>
        <v>4.24583959181614-17.2765666775229j</v>
      </c>
      <c r="AC201" s="71">
        <f t="shared" si="182"/>
        <v>25.00383196006208</v>
      </c>
      <c r="AD201" s="71">
        <f t="shared" si="183"/>
        <v>103.80721788068574</v>
      </c>
      <c r="AE201" s="71"/>
      <c r="AF201" s="71" t="str">
        <f t="shared" si="184"/>
        <v>0.498415133244119-1.08986938208983j</v>
      </c>
      <c r="AG201" s="71">
        <f t="shared" si="185"/>
        <v>1.5722487550819508</v>
      </c>
      <c r="AH201" s="71">
        <f t="shared" si="186"/>
        <v>114.57539490475116</v>
      </c>
      <c r="AI201" s="71"/>
      <c r="AJ201" s="71" t="str">
        <f t="shared" si="155"/>
        <v>87356.9230507827-33233.4214335193j</v>
      </c>
      <c r="AK201" s="71" t="str">
        <f t="shared" si="156"/>
        <v>31999.6371798052-107.750241741525j</v>
      </c>
      <c r="AL201" s="71" t="str">
        <f t="shared" si="187"/>
        <v>10000-274541.257049527j</v>
      </c>
      <c r="AM201" s="71" t="str">
        <f t="shared" si="188"/>
        <v>962.531735437933-85226.6381456943j</v>
      </c>
      <c r="AN201" s="71" t="str">
        <f t="shared" si="189"/>
        <v>10962.5317354379-85226.6381456943j</v>
      </c>
      <c r="AO201" s="71" t="str">
        <f t="shared" si="190"/>
        <v>27115.5813012715-9648.28309448997j</v>
      </c>
      <c r="AP201" s="71" t="str">
        <f t="shared" si="191"/>
        <v>0.248929104534536+0.0686333264940557j</v>
      </c>
      <c r="AQ201" s="71" t="str">
        <f t="shared" si="157"/>
        <v>1+1.29508970482864j</v>
      </c>
      <c r="AR201" s="71" t="str">
        <f t="shared" si="158"/>
        <v>1+0.00258500939087553j</v>
      </c>
      <c r="AS201" s="71" t="str">
        <f t="shared" si="159"/>
        <v>4.05524963824467E-06j</v>
      </c>
      <c r="AT201" s="71" t="str">
        <f t="shared" si="192"/>
        <v>-1.04828583972071E-08+4.05524963824467E-06j</v>
      </c>
      <c r="AU201" s="149" t="str">
        <f t="shared" si="193"/>
        <v>318721.699999953-247417.842045235j</v>
      </c>
      <c r="AV201" s="71" t="str">
        <f t="shared" si="160"/>
        <v>9624.88720925519-362.689132393331j</v>
      </c>
      <c r="AW201" s="71"/>
      <c r="AX201" s="71" t="str">
        <f t="shared" si="161"/>
        <v>0.601555450578449-0.0226680707745832j</v>
      </c>
      <c r="AY201" s="71"/>
      <c r="AZ201" s="71" t="str">
        <f t="shared" si="194"/>
        <v>3.92604766163539-1.72517883505165j</v>
      </c>
      <c r="BA201" s="71" t="str">
        <f t="shared" si="195"/>
        <v>2.32262889415578-1.12678665770624j</v>
      </c>
      <c r="BB201" s="71">
        <f t="shared" si="196"/>
        <v>8.2375148605894815</v>
      </c>
      <c r="BC201" s="71">
        <f t="shared" si="197"/>
        <v>154.12039130256662</v>
      </c>
      <c r="BD201" s="71" t="str">
        <f t="shared" si="162"/>
        <v>-9.60549510730227-44.9112083598429j</v>
      </c>
      <c r="BE201" s="71">
        <f t="shared" si="198"/>
        <v>33.241346820651557</v>
      </c>
      <c r="BF201" s="71">
        <f t="shared" si="199"/>
        <v>77.927609183252358</v>
      </c>
      <c r="BG201" s="71"/>
      <c r="BH201" s="71" t="str">
        <f t="shared" si="163"/>
        <v>-0.0704168886240732-3.0929696398359j</v>
      </c>
      <c r="BI201" s="71">
        <f t="shared" si="200"/>
        <v>9.8097636156714447</v>
      </c>
      <c r="BJ201" s="71">
        <f t="shared" si="201"/>
        <v>88.695786207317752</v>
      </c>
      <c r="BK201" s="71"/>
      <c r="BL201" s="71">
        <f t="shared" si="202"/>
        <v>-8.8097636156714447</v>
      </c>
      <c r="BM201" s="71">
        <f t="shared" si="203"/>
        <v>-88.695786207317752</v>
      </c>
      <c r="BN201" s="71"/>
      <c r="BO201" s="158"/>
      <c r="BP201" s="158" t="str">
        <f t="shared" si="164"/>
        <v>0.00001+3.80432600793413E-06j</v>
      </c>
      <c r="BQ201" s="158" t="str">
        <f t="shared" si="165"/>
        <v>1.95776069537169E-06+1.51167960649547E-06j</v>
      </c>
      <c r="BR201" s="158" t="str">
        <f t="shared" si="166"/>
        <v>-0.0501800823663455-0.041730871859265j</v>
      </c>
      <c r="BS201" s="158" t="str">
        <f t="shared" si="167"/>
        <v>0.0000432077606953717+0.0000053160056144296j</v>
      </c>
      <c r="BT201" s="158" t="str">
        <f t="shared" si="204"/>
        <v>-0.0000019463274414602-2.06985512449638E-06j</v>
      </c>
      <c r="BU201" s="158" t="str">
        <f t="shared" si="205"/>
        <v>-1.95776069537169E-06-1.51167960649547E-06j</v>
      </c>
      <c r="BV201" s="158" t="str">
        <f t="shared" si="206"/>
        <v>-3.90408813683189E-06-3.58153473099185E-06j</v>
      </c>
      <c r="BW201" s="158" t="str">
        <f t="shared" si="207"/>
        <v>0.999834068830751-0.0128803585390971j</v>
      </c>
      <c r="BX201" s="158" t="str">
        <f t="shared" si="208"/>
        <v>-0.00001-3.80432600793413E-06j</v>
      </c>
      <c r="BY201" s="158" t="str">
        <f t="shared" si="209"/>
        <v>1.86636172264821-0.770870958466654j</v>
      </c>
      <c r="BZ201" s="71">
        <f t="shared" si="210"/>
        <v>6.1039909434351163</v>
      </c>
      <c r="CA201" s="71">
        <f t="shared" si="211"/>
        <v>157.55770765045131</v>
      </c>
      <c r="CB201" s="158" t="str">
        <f t="shared" si="168"/>
        <v>-5.39373101904519-35.5173171813473j</v>
      </c>
      <c r="CC201" s="71" t="str">
        <f t="shared" si="169"/>
        <v>0.0900742715003823-2.4183042488969j</v>
      </c>
      <c r="CD201" s="71">
        <f t="shared" si="212"/>
        <v>7.6762396985170867</v>
      </c>
      <c r="CE201" s="71">
        <f t="shared" si="213"/>
        <v>92.133102555202427</v>
      </c>
      <c r="CF201" s="71"/>
      <c r="CG201" s="71">
        <f t="shared" si="214"/>
        <v>-6.6762396985170867</v>
      </c>
      <c r="CH201" s="71">
        <f t="shared" si="215"/>
        <v>-92.133102555202427</v>
      </c>
      <c r="CI201" s="71"/>
      <c r="CJ201" s="158"/>
      <c r="CK201" s="158"/>
      <c r="CL201" s="158"/>
      <c r="CM201" s="71"/>
      <c r="CN201" s="158">
        <v>57543.993733715601</v>
      </c>
      <c r="CO201" s="158">
        <v>-1.2760225055532199</v>
      </c>
      <c r="CP201" s="158">
        <v>107.427822866011</v>
      </c>
      <c r="CQ201" s="64"/>
      <c r="CR201" s="69"/>
      <c r="CS201" s="69"/>
      <c r="CT201" s="69"/>
      <c r="CU201" s="64"/>
      <c r="CV201" s="69"/>
      <c r="CW201" s="69"/>
      <c r="CX201" s="69"/>
      <c r="CY201" s="64"/>
      <c r="CZ201" s="69"/>
      <c r="DA201" s="69"/>
      <c r="DB201" s="69"/>
      <c r="DC201" s="64"/>
      <c r="DD201" s="69"/>
      <c r="DE201" s="69"/>
      <c r="DF201" s="69"/>
      <c r="DG201" s="64"/>
      <c r="DH201" s="69"/>
      <c r="DI201" s="69"/>
      <c r="DJ201" s="69"/>
      <c r="DK201" s="64"/>
      <c r="DL201" s="69"/>
      <c r="DM201" s="69"/>
      <c r="DN201" s="69"/>
      <c r="DO201" s="70"/>
    </row>
    <row r="202" spans="1:119">
      <c r="A202" s="71">
        <v>138</v>
      </c>
      <c r="B202" s="71">
        <f t="shared" si="144"/>
        <v>13803.842646028841</v>
      </c>
      <c r="C202" s="71" t="str">
        <f t="shared" si="170"/>
        <v>86732.1012961474j</v>
      </c>
      <c r="D202" s="71">
        <f t="shared" si="145"/>
        <v>0.99695126285125879</v>
      </c>
      <c r="E202" s="71" t="str">
        <f t="shared" si="146"/>
        <v>-0.0867321012961474j</v>
      </c>
      <c r="F202" s="71" t="str">
        <f t="shared" si="171"/>
        <v>0.996951262851259-0.0867321012961474j</v>
      </c>
      <c r="G202" s="71">
        <f t="shared" si="172"/>
        <v>6.2245269729113784E-3</v>
      </c>
      <c r="H202" s="71">
        <f t="shared" si="173"/>
        <v>-4.9720615015708409</v>
      </c>
      <c r="I202" s="71"/>
      <c r="J202" s="71">
        <f t="shared" si="147"/>
        <v>42.477876106194692</v>
      </c>
      <c r="K202" s="71" t="str">
        <f t="shared" si="148"/>
        <v>1+2.86606228733119j</v>
      </c>
      <c r="L202" s="71">
        <f t="shared" si="149"/>
        <v>-3.3915169682849466E-2</v>
      </c>
      <c r="M202" s="71" t="str">
        <f t="shared" si="150"/>
        <v>0.440737231913927j</v>
      </c>
      <c r="N202" s="71" t="str">
        <f t="shared" si="174"/>
        <v>-0.0339151696828495+0.440737231913927j</v>
      </c>
      <c r="O202" s="71" t="str">
        <f t="shared" si="175"/>
        <v>6.29103399889077-2.75302696866308j</v>
      </c>
      <c r="P202" s="71" t="str">
        <f t="shared" si="176"/>
        <v>267.229762784741-116.942738491883j</v>
      </c>
      <c r="Q202" s="71"/>
      <c r="R202" s="71">
        <f t="shared" si="151"/>
        <v>46.725663716814154</v>
      </c>
      <c r="S202" s="71" t="str">
        <f t="shared" si="152"/>
        <v>1+0.00390294455832663j</v>
      </c>
      <c r="T202" s="71" t="str">
        <f t="shared" si="177"/>
        <v>-0.0339151696828495+0.440737231913927j</v>
      </c>
      <c r="U202" s="71" t="str">
        <f t="shared" si="178"/>
        <v>-0.16476495113026-2.25624679904246j</v>
      </c>
      <c r="V202" s="71" t="str">
        <f t="shared" si="179"/>
        <v>-7.69875169882985-105.424629194196j</v>
      </c>
      <c r="W202" s="71"/>
      <c r="X202" s="71" t="str">
        <f t="shared" si="153"/>
        <v>12.3875223741837-6.75580012489208j</v>
      </c>
      <c r="Y202" s="71">
        <f t="shared" si="180"/>
        <v>22.990528188037548</v>
      </c>
      <c r="Z202" s="71">
        <f t="shared" si="181"/>
        <v>151.3932130416332</v>
      </c>
      <c r="AA202" s="71"/>
      <c r="AB202" s="71" t="str">
        <f t="shared" si="154"/>
        <v>-1.24045707865959-16.9864846490477j</v>
      </c>
      <c r="AC202" s="71">
        <f t="shared" si="182"/>
        <v>24.62516880218142</v>
      </c>
      <c r="AD202" s="71">
        <f t="shared" si="183"/>
        <v>85.823325436083962</v>
      </c>
      <c r="AE202" s="71"/>
      <c r="AF202" s="71" t="str">
        <f t="shared" si="184"/>
        <v>0.436483907798145-1.04856494113516j</v>
      </c>
      <c r="AG202" s="71">
        <f t="shared" si="185"/>
        <v>1.105919449050961</v>
      </c>
      <c r="AH202" s="71">
        <f t="shared" si="186"/>
        <v>112.60039352420117</v>
      </c>
      <c r="AI202" s="71"/>
      <c r="AJ202" s="71" t="str">
        <f t="shared" si="155"/>
        <v>85750.7113526769-34955.4951013082j</v>
      </c>
      <c r="AK202" s="71" t="str">
        <f t="shared" si="156"/>
        <v>31999.5834273791-115.456270228331j</v>
      </c>
      <c r="AL202" s="71" t="str">
        <f t="shared" si="187"/>
        <v>10000-256216.808887684j</v>
      </c>
      <c r="AM202" s="71" t="str">
        <f t="shared" si="188"/>
        <v>962.441814350707-79541.4672895711j</v>
      </c>
      <c r="AN202" s="71" t="str">
        <f t="shared" si="189"/>
        <v>10962.4418143507-79541.4672895711j</v>
      </c>
      <c r="AO202" s="71" t="str">
        <f t="shared" si="190"/>
        <v>26556.9999877659-10034.6894887873j</v>
      </c>
      <c r="AP202" s="71" t="str">
        <f t="shared" si="191"/>
        <v>0.249882985561104+0.0734450625462407j</v>
      </c>
      <c r="AQ202" s="71" t="str">
        <f t="shared" si="157"/>
        <v>1+1.38771362073836j</v>
      </c>
      <c r="AR202" s="71" t="str">
        <f t="shared" si="158"/>
        <v>1+0.00276988746654363j</v>
      </c>
      <c r="AS202" s="71" t="str">
        <f t="shared" si="159"/>
        <v>4.34527827493698E-06j</v>
      </c>
      <c r="AT202" s="71" t="str">
        <f t="shared" si="192"/>
        <v>-1.20359318323923E-08+4.34527827493698E-06j</v>
      </c>
      <c r="AU202" s="149" t="str">
        <f t="shared" si="193"/>
        <v>318721.384466927-231017.680650505j</v>
      </c>
      <c r="AV202" s="71" t="str">
        <f t="shared" si="160"/>
        <v>9622.8656883458-388.546783298814j</v>
      </c>
      <c r="AW202" s="71"/>
      <c r="AX202" s="71" t="str">
        <f t="shared" si="161"/>
        <v>0.601429105521613-0.0242841739561759j</v>
      </c>
      <c r="AY202" s="71"/>
      <c r="AZ202" s="71" t="str">
        <f t="shared" si="194"/>
        <v>3.9394030622344-1.50926750888794j</v>
      </c>
      <c r="BA202" s="71" t="str">
        <f t="shared" si="195"/>
        <v>2.3326203452765-1.0033825571101j</v>
      </c>
      <c r="BB202" s="71">
        <f t="shared" si="196"/>
        <v>8.0941790484825233</v>
      </c>
      <c r="BC202" s="71">
        <f t="shared" si="197"/>
        <v>156.72491972636584</v>
      </c>
      <c r="BD202" s="71" t="str">
        <f t="shared" si="162"/>
        <v>-19.9374578225966-38.3783666915248j</v>
      </c>
      <c r="BE202" s="71">
        <f t="shared" si="198"/>
        <v>32.719347850663937</v>
      </c>
      <c r="BF202" s="71">
        <f t="shared" si="199"/>
        <v>62.548245162449746</v>
      </c>
      <c r="BG202" s="71"/>
      <c r="BH202" s="71" t="str">
        <f t="shared" si="163"/>
        <v>-0.0339605282164601-2.88386425457945j</v>
      </c>
      <c r="BI202" s="71">
        <f t="shared" si="200"/>
        <v>9.2000984975335101</v>
      </c>
      <c r="BJ202" s="71">
        <f t="shared" si="201"/>
        <v>89.325313250566893</v>
      </c>
      <c r="BK202" s="71"/>
      <c r="BL202" s="71">
        <f t="shared" si="202"/>
        <v>-8.2000984975335101</v>
      </c>
      <c r="BM202" s="71">
        <f t="shared" si="203"/>
        <v>-89.325313250566893</v>
      </c>
      <c r="BN202" s="71"/>
      <c r="BO202" s="158"/>
      <c r="BP202" s="158" t="str">
        <f t="shared" si="164"/>
        <v>0.00001+4.07640876091893E-06j</v>
      </c>
      <c r="BQ202" s="158" t="str">
        <f t="shared" si="165"/>
        <v>2.05689747293043E-06+1.48222042515949E-06j</v>
      </c>
      <c r="BR202" s="158" t="str">
        <f t="shared" si="166"/>
        <v>-0.0529796863790875-0.0411339056239705j</v>
      </c>
      <c r="BS202" s="158" t="str">
        <f t="shared" si="167"/>
        <v>0.0000433068974729304+5.55862918607842E-06j</v>
      </c>
      <c r="BT202" s="158" t="str">
        <f t="shared" si="204"/>
        <v>-2.06573771782835E-06-2.07587626449456E-06j</v>
      </c>
      <c r="BU202" s="158" t="str">
        <f t="shared" si="205"/>
        <v>-2.05689747293043E-06-1.48222042515949E-06j</v>
      </c>
      <c r="BV202" s="158" t="str">
        <f t="shared" si="206"/>
        <v>-4.12263519075878E-06-3.55809668965405E-06j</v>
      </c>
      <c r="BW202" s="158" t="str">
        <f t="shared" si="207"/>
        <v>0.999809490210468-0.0138012135536012j</v>
      </c>
      <c r="BX202" s="158" t="str">
        <f t="shared" si="208"/>
        <v>-0.00001-4.07640876091893E-06j</v>
      </c>
      <c r="BY202" s="158" t="str">
        <f t="shared" si="209"/>
        <v>1.87012894976389-0.658918257395775j</v>
      </c>
      <c r="BZ202" s="71">
        <f t="shared" si="210"/>
        <v>5.9456441726675004</v>
      </c>
      <c r="CA202" s="71">
        <f t="shared" si="211"/>
        <v>160.59068151991428</v>
      </c>
      <c r="CB202" s="158" t="str">
        <f t="shared" si="168"/>
        <v>-13.5125195579714-30.9495568802594j</v>
      </c>
      <c r="CC202" s="71" t="str">
        <f t="shared" si="169"/>
        <v>0.125362608300301-2.24855886803199j</v>
      </c>
      <c r="CD202" s="71">
        <f t="shared" si="212"/>
        <v>7.0515636217184845</v>
      </c>
      <c r="CE202" s="71">
        <f t="shared" si="213"/>
        <v>93.191075044115465</v>
      </c>
      <c r="CF202" s="71"/>
      <c r="CG202" s="71">
        <f t="shared" si="214"/>
        <v>-6.0515636217184845</v>
      </c>
      <c r="CH202" s="71">
        <f t="shared" si="215"/>
        <v>-93.191075044115465</v>
      </c>
      <c r="CI202" s="71"/>
      <c r="CJ202" s="158"/>
      <c r="CK202" s="158"/>
      <c r="CL202" s="158"/>
      <c r="CM202" s="71"/>
      <c r="CN202" s="158">
        <v>60255.958607435699</v>
      </c>
      <c r="CO202" s="158">
        <v>-1.4223311173216899</v>
      </c>
      <c r="CP202" s="158">
        <v>107.138111875571</v>
      </c>
      <c r="CQ202" s="64"/>
      <c r="CR202" s="69"/>
      <c r="CS202" s="69"/>
      <c r="CT202" s="69"/>
      <c r="CU202" s="64"/>
      <c r="CV202" s="69"/>
      <c r="CW202" s="69"/>
      <c r="CX202" s="69"/>
      <c r="CY202" s="64"/>
      <c r="CZ202" s="69"/>
      <c r="DA202" s="69"/>
      <c r="DB202" s="69"/>
      <c r="DC202" s="64"/>
      <c r="DD202" s="69"/>
      <c r="DE202" s="69"/>
      <c r="DF202" s="69"/>
      <c r="DG202" s="64"/>
      <c r="DH202" s="69"/>
      <c r="DI202" s="69"/>
      <c r="DJ202" s="69"/>
      <c r="DK202" s="64"/>
      <c r="DL202" s="69"/>
      <c r="DM202" s="69"/>
      <c r="DN202" s="69"/>
      <c r="DO202" s="70"/>
    </row>
    <row r="203" spans="1:119">
      <c r="A203" s="71">
        <v>139</v>
      </c>
      <c r="B203" s="71">
        <f t="shared" si="144"/>
        <v>14791.083881682089</v>
      </c>
      <c r="C203" s="71" t="str">
        <f t="shared" si="170"/>
        <v>92935.1209226457j</v>
      </c>
      <c r="D203" s="71">
        <f t="shared" si="145"/>
        <v>0.99649958140168071</v>
      </c>
      <c r="E203" s="71" t="str">
        <f t="shared" si="146"/>
        <v>-0.0929351209226457j</v>
      </c>
      <c r="F203" s="71" t="str">
        <f t="shared" si="171"/>
        <v>0.996499581401681-0.0929351209226457j</v>
      </c>
      <c r="G203" s="71">
        <f t="shared" si="172"/>
        <v>7.152810108169848E-3</v>
      </c>
      <c r="H203" s="71">
        <f t="shared" si="173"/>
        <v>-5.32808293799149</v>
      </c>
      <c r="I203" s="71"/>
      <c r="J203" s="71">
        <f t="shared" si="147"/>
        <v>42.477876106194692</v>
      </c>
      <c r="K203" s="71" t="str">
        <f t="shared" si="148"/>
        <v>1+3.07104107088883j</v>
      </c>
      <c r="L203" s="71">
        <f t="shared" si="149"/>
        <v>-0.18709344639193204</v>
      </c>
      <c r="M203" s="71" t="str">
        <f t="shared" si="150"/>
        <v>0.472258452532758j</v>
      </c>
      <c r="N203" s="71" t="str">
        <f t="shared" si="174"/>
        <v>-0.187093446391932+0.472258452532758j</v>
      </c>
      <c r="O203" s="71" t="str">
        <f t="shared" si="175"/>
        <v>4.89563945338754-4.05697779965874j</v>
      </c>
      <c r="P203" s="71" t="str">
        <f t="shared" si="176"/>
        <v>207.956366161595-172.331800339486j</v>
      </c>
      <c r="Q203" s="71"/>
      <c r="R203" s="71">
        <f t="shared" si="151"/>
        <v>46.725663716814154</v>
      </c>
      <c r="S203" s="71" t="str">
        <f t="shared" si="152"/>
        <v>1+0.00418208044151906j</v>
      </c>
      <c r="T203" s="71" t="str">
        <f t="shared" si="177"/>
        <v>-0.187093446391932+0.472258452532758j</v>
      </c>
      <c r="U203" s="71" t="str">
        <f t="shared" si="178"/>
        <v>-0.717424276524881-1.83326442319138j</v>
      </c>
      <c r="V203" s="71" t="str">
        <f t="shared" si="179"/>
        <v>-33.5221254871803-85.6604969420397j</v>
      </c>
      <c r="W203" s="71"/>
      <c r="X203" s="71" t="str">
        <f t="shared" si="153"/>
        <v>9.242714594732-9.23508995132891j</v>
      </c>
      <c r="Y203" s="71">
        <f t="shared" si="180"/>
        <v>22.322708161454173</v>
      </c>
      <c r="Z203" s="71">
        <f t="shared" si="181"/>
        <v>135.02364241170565</v>
      </c>
      <c r="AA203" s="71"/>
      <c r="AB203" s="71" t="str">
        <f t="shared" si="154"/>
        <v>-5.40123379464338-13.8019998501058j</v>
      </c>
      <c r="AC203" s="71">
        <f t="shared" si="182"/>
        <v>23.417678365999237</v>
      </c>
      <c r="AD203" s="71">
        <f t="shared" si="183"/>
        <v>68.627753253336778</v>
      </c>
      <c r="AE203" s="71"/>
      <c r="AF203" s="71" t="str">
        <f t="shared" si="184"/>
        <v>0.379281704899871-1.0055243747355j</v>
      </c>
      <c r="AG203" s="71">
        <f t="shared" si="185"/>
        <v>0.62557121514429315</v>
      </c>
      <c r="AH203" s="71">
        <f t="shared" si="186"/>
        <v>110.66637120642933</v>
      </c>
      <c r="AI203" s="71"/>
      <c r="AJ203" s="71" t="str">
        <f t="shared" si="155"/>
        <v>83977.8682502829-36681.1187011304j</v>
      </c>
      <c r="AK203" s="71" t="str">
        <f t="shared" si="156"/>
        <v>31999.5217115592-123.713383860792j</v>
      </c>
      <c r="AL203" s="71" t="str">
        <f t="shared" si="187"/>
        <v>10000-239115.438830911j</v>
      </c>
      <c r="AM203" s="71" t="str">
        <f t="shared" si="188"/>
        <v>962.338591845766-74235.9953434074j</v>
      </c>
      <c r="AN203" s="71" t="str">
        <f t="shared" si="189"/>
        <v>10962.3385918458-74235.9953434074j</v>
      </c>
      <c r="AO203" s="71" t="str">
        <f t="shared" si="190"/>
        <v>25954.8860598698-10401.6623618142j</v>
      </c>
      <c r="AP203" s="71" t="str">
        <f t="shared" si="191"/>
        <v>0.250975093194768+0.0785789607930138j</v>
      </c>
      <c r="AQ203" s="71" t="str">
        <f t="shared" si="157"/>
        <v>1+1.48696193476233j</v>
      </c>
      <c r="AR203" s="71" t="str">
        <f t="shared" si="158"/>
        <v>1+0.00296798789373719j</v>
      </c>
      <c r="AS203" s="71" t="str">
        <f t="shared" si="159"/>
        <v>4.65604955822455E-06j</v>
      </c>
      <c r="AT203" s="71" t="str">
        <f t="shared" si="192"/>
        <v>-1.38190987214509E-08+4.65604955822455E-06j</v>
      </c>
      <c r="AU203" s="149" t="str">
        <f t="shared" si="193"/>
        <v>318721.022187309-215720.306390641j</v>
      </c>
      <c r="AV203" s="71" t="str">
        <f t="shared" si="160"/>
        <v>9620.54571873191-416.235005302157j</v>
      </c>
      <c r="AW203" s="71"/>
      <c r="AX203" s="71" t="str">
        <f t="shared" si="161"/>
        <v>0.601284107420744-0.0260146878313848j</v>
      </c>
      <c r="AY203" s="71"/>
      <c r="AZ203" s="71" t="str">
        <f t="shared" si="194"/>
        <v>3.95467285452671-1.30104481192322j</v>
      </c>
      <c r="BA203" s="71" t="str">
        <f t="shared" si="195"/>
        <v>2.34403566283831-0.885177148237407j</v>
      </c>
      <c r="BB203" s="71">
        <f t="shared" si="196"/>
        <v>7.978242010535662</v>
      </c>
      <c r="BC203" s="71">
        <f t="shared" si="197"/>
        <v>159.31198143470277</v>
      </c>
      <c r="BD203" s="71" t="str">
        <f t="shared" si="162"/>
        <v>-24.8778995052614-27.5713311398311j</v>
      </c>
      <c r="BE203" s="71">
        <f t="shared" si="198"/>
        <v>31.395920376534914</v>
      </c>
      <c r="BF203" s="71">
        <f t="shared" si="199"/>
        <v>47.939734688039522</v>
      </c>
      <c r="BG203" s="71"/>
      <c r="BH203" s="71" t="str">
        <f t="shared" si="163"/>
        <v>-0.0010173559641617-2.69271649215511j</v>
      </c>
      <c r="BI203" s="71">
        <f t="shared" si="200"/>
        <v>8.6038132256800068</v>
      </c>
      <c r="BJ203" s="71">
        <f t="shared" si="201"/>
        <v>89.978352641132034</v>
      </c>
      <c r="BK203" s="71"/>
      <c r="BL203" s="71">
        <f t="shared" si="202"/>
        <v>-7.6038132256800068</v>
      </c>
      <c r="BM203" s="71">
        <f t="shared" si="203"/>
        <v>-89.978352641132034</v>
      </c>
      <c r="BN203" s="71"/>
      <c r="BO203" s="158"/>
      <c r="BP203" s="158" t="str">
        <f t="shared" si="164"/>
        <v>0.00001+4.36795068336435E-06j</v>
      </c>
      <c r="BQ203" s="158" t="str">
        <f t="shared" si="165"/>
        <v>2.15179984432365E-06+1.44711158639551E-06j</v>
      </c>
      <c r="BR203" s="158" t="str">
        <f t="shared" si="166"/>
        <v>-0.0556875784437237-0.040363814397938j</v>
      </c>
      <c r="BS203" s="158" t="str">
        <f t="shared" si="167"/>
        <v>0.0000434017998443237+5.81506226975986E-06j</v>
      </c>
      <c r="BT203" s="158" t="str">
        <f t="shared" si="204"/>
        <v>-2.18222303926053E-06-2.07568892975513E-06j</v>
      </c>
      <c r="BU203" s="158" t="str">
        <f t="shared" si="205"/>
        <v>-2.15179984432365E-06-1.44711158639551E-06j</v>
      </c>
      <c r="BV203" s="158" t="str">
        <f t="shared" si="206"/>
        <v>-4.33402288358418E-06-3.52280051615064E-06j</v>
      </c>
      <c r="BW203" s="158" t="str">
        <f t="shared" si="207"/>
        <v>0.999781271668763-0.0147878493755528j</v>
      </c>
      <c r="BX203" s="158" t="str">
        <f t="shared" si="208"/>
        <v>-0.00001-4.36795068336435E-06j</v>
      </c>
      <c r="BY203" s="158" t="str">
        <f t="shared" si="209"/>
        <v>1.87452813756128-0.550175197396035j</v>
      </c>
      <c r="BZ203" s="71">
        <f t="shared" si="210"/>
        <v>5.8167078413294337</v>
      </c>
      <c r="CA203" s="71">
        <f t="shared" si="211"/>
        <v>163.64300265697429</v>
      </c>
      <c r="CB203" s="158" t="str">
        <f t="shared" si="168"/>
        <v>-17.7182827175979-22.9006122044899j</v>
      </c>
      <c r="CC203" s="71" t="str">
        <f t="shared" si="169"/>
        <v>0.157759656540396-2.09355512030741j</v>
      </c>
      <c r="CD203" s="71">
        <f t="shared" si="212"/>
        <v>6.4422790564737751</v>
      </c>
      <c r="CE203" s="71">
        <f t="shared" si="213"/>
        <v>94.30937386340365</v>
      </c>
      <c r="CF203" s="71"/>
      <c r="CG203" s="71">
        <f t="shared" si="214"/>
        <v>-5.4422790564737751</v>
      </c>
      <c r="CH203" s="71">
        <f t="shared" si="215"/>
        <v>-94.30937386340365</v>
      </c>
      <c r="CI203" s="71"/>
      <c r="CJ203" s="158"/>
      <c r="CK203" s="158"/>
      <c r="CL203" s="158"/>
      <c r="CM203" s="71"/>
      <c r="CN203" s="158">
        <v>63095.734448019197</v>
      </c>
      <c r="CO203" s="158">
        <v>-1.5644801239883901</v>
      </c>
      <c r="CP203" s="158">
        <v>106.735874925879</v>
      </c>
      <c r="CQ203" s="64"/>
      <c r="CR203" s="69"/>
      <c r="CS203" s="69"/>
      <c r="CT203" s="69"/>
      <c r="CU203" s="64"/>
      <c r="CV203" s="69"/>
      <c r="CW203" s="69"/>
      <c r="CX203" s="69"/>
      <c r="CY203" s="64"/>
      <c r="CZ203" s="69"/>
      <c r="DA203" s="69"/>
      <c r="DB203" s="69"/>
      <c r="DC203" s="64"/>
      <c r="DD203" s="69"/>
      <c r="DE203" s="69"/>
      <c r="DF203" s="69"/>
      <c r="DG203" s="64"/>
      <c r="DH203" s="69"/>
      <c r="DI203" s="69"/>
      <c r="DJ203" s="69"/>
      <c r="DK203" s="64"/>
      <c r="DL203" s="69"/>
      <c r="DM203" s="69"/>
      <c r="DN203" s="69"/>
      <c r="DO203" s="70"/>
    </row>
    <row r="204" spans="1:119">
      <c r="A204" s="71">
        <v>140</v>
      </c>
      <c r="B204" s="71">
        <f t="shared" si="144"/>
        <v>15848.931924611146</v>
      </c>
      <c r="C204" s="71" t="str">
        <f t="shared" si="170"/>
        <v>99581.7762032062j</v>
      </c>
      <c r="D204" s="71">
        <f t="shared" si="145"/>
        <v>0.99598098170958471</v>
      </c>
      <c r="E204" s="71" t="str">
        <f t="shared" si="146"/>
        <v>-0.0995817762032062j</v>
      </c>
      <c r="F204" s="71" t="str">
        <f t="shared" si="171"/>
        <v>0.995980981709585-0.0995817762032062j</v>
      </c>
      <c r="G204" s="71">
        <f t="shared" si="172"/>
        <v>8.2205583050737278E-3</v>
      </c>
      <c r="H204" s="71">
        <f t="shared" si="173"/>
        <v>-5.7096634790239778</v>
      </c>
      <c r="I204" s="71"/>
      <c r="J204" s="71">
        <f t="shared" si="147"/>
        <v>42.477876106194692</v>
      </c>
      <c r="K204" s="71" t="str">
        <f t="shared" si="148"/>
        <v>1+3.29067979463495j</v>
      </c>
      <c r="L204" s="71">
        <f t="shared" si="149"/>
        <v>-0.36296563953010996</v>
      </c>
      <c r="M204" s="71" t="str">
        <f t="shared" si="150"/>
        <v>0.506034048950487j</v>
      </c>
      <c r="N204" s="71" t="str">
        <f t="shared" si="174"/>
        <v>-0.36296563953011+0.506034048950487j</v>
      </c>
      <c r="O204" s="71" t="str">
        <f t="shared" si="175"/>
        <v>3.3578691182124-4.3846676257302j</v>
      </c>
      <c r="P204" s="71" t="str">
        <f t="shared" si="176"/>
        <v>142.635148384244-186.25136817261j</v>
      </c>
      <c r="Q204" s="71"/>
      <c r="R204" s="71">
        <f t="shared" si="151"/>
        <v>46.725663716814154</v>
      </c>
      <c r="S204" s="71" t="str">
        <f t="shared" si="152"/>
        <v>1+0.00448117992914428j</v>
      </c>
      <c r="T204" s="71" t="str">
        <f t="shared" si="177"/>
        <v>-0.36296563953011+0.506034048950487j</v>
      </c>
      <c r="U204" s="71" t="str">
        <f t="shared" si="178"/>
        <v>-0.930078676070697-1.3090293032663j</v>
      </c>
      <c r="V204" s="71" t="str">
        <f t="shared" si="179"/>
        <v>-43.4585434482591-61.1652630198767j</v>
      </c>
      <c r="W204" s="71"/>
      <c r="X204" s="71" t="str">
        <f t="shared" si="153"/>
        <v>5.9703688996259-9.65328836266071j</v>
      </c>
      <c r="Y204" s="71">
        <f t="shared" si="180"/>
        <v>21.100213251414015</v>
      </c>
      <c r="Z204" s="71">
        <f t="shared" si="181"/>
        <v>121.73597554313156</v>
      </c>
      <c r="AA204" s="71"/>
      <c r="AB204" s="71" t="str">
        <f t="shared" si="154"/>
        <v>-7.00223360325053-9.8552189301824j</v>
      </c>
      <c r="AC204" s="71">
        <f t="shared" si="182"/>
        <v>21.648184779346437</v>
      </c>
      <c r="AD204" s="71">
        <f t="shared" si="183"/>
        <v>54.605817638125288</v>
      </c>
      <c r="AE204" s="71"/>
      <c r="AF204" s="71" t="str">
        <f t="shared" si="184"/>
        <v>0.326771948817511-0.96132574558256j</v>
      </c>
      <c r="AG204" s="71">
        <f t="shared" si="185"/>
        <v>0.13227954250797963</v>
      </c>
      <c r="AH204" s="71">
        <f t="shared" si="186"/>
        <v>108.77382298668397</v>
      </c>
      <c r="AI204" s="71"/>
      <c r="AJ204" s="71" t="str">
        <f t="shared" si="155"/>
        <v>82030.6758746319-38393.1739117031j</v>
      </c>
      <c r="AK204" s="71" t="str">
        <f t="shared" si="156"/>
        <v>31999.4508526106-132.560985582695j</v>
      </c>
      <c r="AL204" s="71" t="str">
        <f t="shared" si="187"/>
        <v>10000-223155.511675908j</v>
      </c>
      <c r="AM204" s="71" t="str">
        <f t="shared" si="188"/>
        <v>962.220103854368-69284.8959091909j</v>
      </c>
      <c r="AN204" s="71" t="str">
        <f t="shared" si="189"/>
        <v>10962.2201038544-69284.8959091909j</v>
      </c>
      <c r="AO204" s="71" t="str">
        <f t="shared" si="190"/>
        <v>25310.3542863484-10743.3287913595j</v>
      </c>
      <c r="AP204" s="71" t="str">
        <f t="shared" si="191"/>
        <v>0.252224939984469+0.0840531398309232j</v>
      </c>
      <c r="AQ204" s="71" t="str">
        <f t="shared" si="157"/>
        <v>1+1.5933084192513j</v>
      </c>
      <c r="AR204" s="71" t="str">
        <f t="shared" si="158"/>
        <v>1+0.0031802563258509j</v>
      </c>
      <c r="AS204" s="71" t="str">
        <f t="shared" si="159"/>
        <v>4.98904698778063E-06j</v>
      </c>
      <c r="AT204" s="71" t="str">
        <f t="shared" si="192"/>
        <v>-1.58664482428567E-08+4.98904698778063E-06j</v>
      </c>
      <c r="AU204" s="149" t="str">
        <f t="shared" si="193"/>
        <v>318720.606235671-201452.69556779j</v>
      </c>
      <c r="AV204" s="71" t="str">
        <f t="shared" si="160"/>
        <v>9617.88341634828-445.880420646844j</v>
      </c>
      <c r="AW204" s="71"/>
      <c r="AX204" s="71" t="str">
        <f t="shared" si="161"/>
        <v>0.601117713521768-0.0278675262904278j</v>
      </c>
      <c r="AY204" s="71"/>
      <c r="AZ204" s="71" t="str">
        <f t="shared" si="194"/>
        <v>3.97212078178081-1.09962420884943j</v>
      </c>
      <c r="BA204" s="71" t="str">
        <f t="shared" si="195"/>
        <v>2.35706835562668-0.771696770471784j</v>
      </c>
      <c r="BB204" s="71">
        <f t="shared" si="196"/>
        <v>7.8896600012114204</v>
      </c>
      <c r="BC204" s="71">
        <f t="shared" si="197"/>
        <v>161.87171596114123</v>
      </c>
      <c r="BD204" s="71" t="str">
        <f t="shared" si="162"/>
        <v>-24.1099838656417-17.8258236203885j</v>
      </c>
      <c r="BE204" s="71">
        <f t="shared" si="198"/>
        <v>29.537844780557837</v>
      </c>
      <c r="BF204" s="71">
        <f t="shared" si="199"/>
        <v>36.477533599266536</v>
      </c>
      <c r="BG204" s="71"/>
      <c r="BH204" s="71" t="str">
        <f t="shared" si="163"/>
        <v>0.0283718468267771-2.51807935194512j</v>
      </c>
      <c r="BI204" s="71">
        <f t="shared" si="200"/>
        <v>8.0219395437193945</v>
      </c>
      <c r="BJ204" s="71">
        <f t="shared" si="201"/>
        <v>90.64553894782523</v>
      </c>
      <c r="BK204" s="71"/>
      <c r="BL204" s="71">
        <f t="shared" si="202"/>
        <v>-7.0219395437193945</v>
      </c>
      <c r="BM204" s="71">
        <f t="shared" si="203"/>
        <v>-90.64553894782523</v>
      </c>
      <c r="BN204" s="71"/>
      <c r="BO204" s="158"/>
      <c r="BP204" s="158" t="str">
        <f t="shared" si="164"/>
        <v>0.00001+4.68034348155069E-06j</v>
      </c>
      <c r="BQ204" s="158" t="str">
        <f t="shared" si="165"/>
        <v>2.24189029877081E-06+1.40706612209096E-06j</v>
      </c>
      <c r="BR204" s="158" t="str">
        <f t="shared" si="166"/>
        <v>-0.0582837763982582-0.0394372298060249j</v>
      </c>
      <c r="BS204" s="158" t="str">
        <f t="shared" si="167"/>
        <v>0.0000434918902987708+6.08740960364165E-06j</v>
      </c>
      <c r="BT204" s="158" t="str">
        <f t="shared" si="204"/>
        <v>-2.29480103784891E-06-2.06999689259431E-06j</v>
      </c>
      <c r="BU204" s="158" t="str">
        <f t="shared" si="205"/>
        <v>-2.24189029877081E-06-1.40706612209096E-06j</v>
      </c>
      <c r="BV204" s="158" t="str">
        <f t="shared" si="206"/>
        <v>-4.53669133661972E-06-3.47706301468527E-06j</v>
      </c>
      <c r="BW204" s="158" t="str">
        <f t="shared" si="207"/>
        <v>0.99974887441219-0.0158449526269117j</v>
      </c>
      <c r="BX204" s="158" t="str">
        <f t="shared" si="208"/>
        <v>-0.00001-4.68034348155069E-06j</v>
      </c>
      <c r="BY204" s="158" t="str">
        <f t="shared" si="209"/>
        <v>1.87964181399747-0.444137430018375j</v>
      </c>
      <c r="BZ204" s="71">
        <f t="shared" si="210"/>
        <v>5.7174508814097322</v>
      </c>
      <c r="CA204" s="71">
        <f t="shared" si="211"/>
        <v>166.70551603678453</v>
      </c>
      <c r="CB204" s="158" t="str">
        <f t="shared" si="168"/>
        <v>-17.5387626799675-15.4143275503343j</v>
      </c>
      <c r="CC204" s="71" t="str">
        <f t="shared" si="169"/>
        <v>0.187253472585303-1.95207972181918j</v>
      </c>
      <c r="CD204" s="71">
        <f t="shared" si="212"/>
        <v>5.8497304239177179</v>
      </c>
      <c r="CE204" s="71">
        <f t="shared" si="213"/>
        <v>95.479339023468626</v>
      </c>
      <c r="CF204" s="71"/>
      <c r="CG204" s="71">
        <f t="shared" si="214"/>
        <v>-4.8497304239177179</v>
      </c>
      <c r="CH204" s="71">
        <f t="shared" si="215"/>
        <v>-95.479339023468626</v>
      </c>
      <c r="CI204" s="71"/>
      <c r="CJ204" s="158"/>
      <c r="CK204" s="158"/>
      <c r="CL204" s="158"/>
      <c r="CM204" s="71"/>
      <c r="CN204" s="158">
        <v>66069.3448007595</v>
      </c>
      <c r="CO204" s="158">
        <v>-1.70313152968336</v>
      </c>
      <c r="CP204" s="158">
        <v>106.217379399317</v>
      </c>
      <c r="CQ204" s="64"/>
      <c r="CR204" s="69"/>
      <c r="CS204" s="69"/>
      <c r="CT204" s="69"/>
      <c r="CU204" s="64"/>
      <c r="CV204" s="69"/>
      <c r="CW204" s="69"/>
      <c r="CX204" s="69"/>
      <c r="CY204" s="64"/>
      <c r="CZ204" s="69"/>
      <c r="DA204" s="69"/>
      <c r="DB204" s="69"/>
      <c r="DC204" s="64"/>
      <c r="DD204" s="69"/>
      <c r="DE204" s="69"/>
      <c r="DF204" s="69"/>
      <c r="DG204" s="64"/>
      <c r="DH204" s="69"/>
      <c r="DI204" s="69"/>
      <c r="DJ204" s="69"/>
      <c r="DK204" s="64"/>
      <c r="DL204" s="69"/>
      <c r="DM204" s="69"/>
      <c r="DN204" s="69"/>
      <c r="DO204" s="70"/>
    </row>
    <row r="205" spans="1:119">
      <c r="A205" s="71">
        <v>141</v>
      </c>
      <c r="B205" s="71">
        <f t="shared" si="144"/>
        <v>16982.436524617453</v>
      </c>
      <c r="C205" s="71" t="str">
        <f t="shared" si="170"/>
        <v>106703.795651586j</v>
      </c>
      <c r="D205" s="71">
        <f t="shared" si="145"/>
        <v>0.99538554959499748</v>
      </c>
      <c r="E205" s="71" t="str">
        <f t="shared" si="146"/>
        <v>-0.106703795651586j</v>
      </c>
      <c r="F205" s="71" t="str">
        <f t="shared" si="171"/>
        <v>0.995385549594997-0.106703795651586j</v>
      </c>
      <c r="G205" s="71">
        <f t="shared" si="172"/>
        <v>9.4490481641934417E-3</v>
      </c>
      <c r="H205" s="71">
        <f t="shared" si="173"/>
        <v>-6.1186530651096556</v>
      </c>
      <c r="I205" s="71"/>
      <c r="J205" s="71">
        <f t="shared" si="147"/>
        <v>42.477876106194692</v>
      </c>
      <c r="K205" s="71" t="str">
        <f t="shared" si="148"/>
        <v>1+3.52602692730666j</v>
      </c>
      <c r="L205" s="71">
        <f t="shared" si="149"/>
        <v>-0.56489393500229879</v>
      </c>
      <c r="M205" s="71" t="str">
        <f t="shared" si="150"/>
        <v>0.542225252557997j</v>
      </c>
      <c r="N205" s="71" t="str">
        <f t="shared" si="174"/>
        <v>-0.564893935002299+0.542225252557997j</v>
      </c>
      <c r="O205" s="71" t="str">
        <f t="shared" si="175"/>
        <v>2.19699478928201-4.13309601706047j</v>
      </c>
      <c r="P205" s="71" t="str">
        <f t="shared" si="176"/>
        <v>93.3236724650765-175.565140547701j</v>
      </c>
      <c r="Q205" s="71"/>
      <c r="R205" s="71">
        <f t="shared" si="151"/>
        <v>46.725663716814154</v>
      </c>
      <c r="S205" s="71" t="str">
        <f t="shared" si="152"/>
        <v>1+0.00480167080432137j</v>
      </c>
      <c r="T205" s="71" t="str">
        <f t="shared" si="177"/>
        <v>-0.564893935002299+0.542225252557997j</v>
      </c>
      <c r="U205" s="71" t="str">
        <f t="shared" si="178"/>
        <v>-0.917106629960632-0.888804098870871j</v>
      </c>
      <c r="V205" s="71" t="str">
        <f t="shared" si="179"/>
        <v>-42.8524159840012-41.5299614339664j</v>
      </c>
      <c r="W205" s="71"/>
      <c r="X205" s="71" t="str">
        <f t="shared" si="153"/>
        <v>3.5846757304808-8.92853347706038j</v>
      </c>
      <c r="Y205" s="71">
        <f t="shared" si="180"/>
        <v>19.664637431345</v>
      </c>
      <c r="Z205" s="71">
        <f t="shared" si="181"/>
        <v>111.87473954478406</v>
      </c>
      <c r="AA205" s="71"/>
      <c r="AB205" s="71" t="str">
        <f t="shared" si="154"/>
        <v>-6.90457165323297-6.69149190057052j</v>
      </c>
      <c r="AC205" s="71">
        <f t="shared" si="182"/>
        <v>19.659030332282338</v>
      </c>
      <c r="AD205" s="71">
        <f t="shared" si="183"/>
        <v>44.102124590471078</v>
      </c>
      <c r="AE205" s="71"/>
      <c r="AF205" s="71" t="str">
        <f t="shared" si="184"/>
        <v>0.27884212575216-0.916496802171226j</v>
      </c>
      <c r="AG205" s="71">
        <f t="shared" si="185"/>
        <v>-0.37290125594332113</v>
      </c>
      <c r="AH205" s="71">
        <f t="shared" si="186"/>
        <v>106.92226712448948</v>
      </c>
      <c r="AI205" s="71"/>
      <c r="AJ205" s="71" t="str">
        <f t="shared" si="155"/>
        <v>79903.469376604-40072.2163006054j</v>
      </c>
      <c r="AK205" s="71" t="str">
        <f t="shared" si="156"/>
        <v>31999.3694960391-142.041294041294j</v>
      </c>
      <c r="AL205" s="71" t="str">
        <f t="shared" si="187"/>
        <v>10000-208260.841018095j</v>
      </c>
      <c r="AM205" s="71" t="str">
        <f t="shared" si="188"/>
        <v>962.084097414924-64664.5341857665j</v>
      </c>
      <c r="AN205" s="71" t="str">
        <f t="shared" si="189"/>
        <v>10962.0840974149-64664.5341857665j</v>
      </c>
      <c r="AO205" s="71" t="str">
        <f t="shared" si="190"/>
        <v>24625.5427688741-11053.7296903814j</v>
      </c>
      <c r="AP205" s="71" t="str">
        <f t="shared" si="191"/>
        <v>0.253654631177787+0.0898859357416743j</v>
      </c>
      <c r="AQ205" s="71" t="str">
        <f t="shared" si="157"/>
        <v>1+1.70726073042538j</v>
      </c>
      <c r="AR205" s="71" t="str">
        <f t="shared" si="158"/>
        <v>1+0.00340770604875325j</v>
      </c>
      <c r="AS205" s="71" t="str">
        <f t="shared" si="159"/>
        <v>5.34586016214446E-06j</v>
      </c>
      <c r="AT205" s="71" t="str">
        <f t="shared" si="192"/>
        <v>-1.82171200103287E-08+5.34586016214446E-06j</v>
      </c>
      <c r="AU205" s="149" t="str">
        <f t="shared" si="193"/>
        <v>318720.12866063-188146.740155291j</v>
      </c>
      <c r="AV205" s="71" t="str">
        <f t="shared" si="160"/>
        <v>9614.82850075436-477.617725262734j</v>
      </c>
      <c r="AW205" s="71"/>
      <c r="AX205" s="71" t="str">
        <f t="shared" si="161"/>
        <v>0.600926781297147-0.0298511078289209j</v>
      </c>
      <c r="AY205" s="71"/>
      <c r="AZ205" s="71" t="str">
        <f t="shared" si="194"/>
        <v>3.99204361907721-0.904174775648991j</v>
      </c>
      <c r="BA205" s="71" t="str">
        <f t="shared" si="195"/>
        <v>2.37193530408579-0.662509762191648j</v>
      </c>
      <c r="BB205" s="71">
        <f t="shared" si="196"/>
        <v>7.8283053823619833</v>
      </c>
      <c r="BC205" s="71">
        <f t="shared" si="197"/>
        <v>164.39431894251973</v>
      </c>
      <c r="BD205" s="71" t="str">
        <f t="shared" si="162"/>
        <v>-20.8103759716476-11.2974397519488j</v>
      </c>
      <c r="BE205" s="71">
        <f t="shared" si="198"/>
        <v>27.487335714644338</v>
      </c>
      <c r="BF205" s="71">
        <f t="shared" si="199"/>
        <v>28.496443532990867</v>
      </c>
      <c r="BG205" s="71"/>
      <c r="BH205" s="71" t="str">
        <f t="shared" si="163"/>
        <v>0.0542074038820148-2.35860675157274j</v>
      </c>
      <c r="BI205" s="71">
        <f t="shared" si="200"/>
        <v>7.4554041264186663</v>
      </c>
      <c r="BJ205" s="71">
        <f t="shared" si="201"/>
        <v>91.316586067009254</v>
      </c>
      <c r="BK205" s="71"/>
      <c r="BL205" s="71">
        <f t="shared" si="202"/>
        <v>-6.4554041264186663</v>
      </c>
      <c r="BM205" s="71">
        <f t="shared" si="203"/>
        <v>-91.316586067009254</v>
      </c>
      <c r="BN205" s="71"/>
      <c r="BO205" s="158"/>
      <c r="BP205" s="158" t="str">
        <f t="shared" si="164"/>
        <v>0.00001+5.01507839562454E-06j</v>
      </c>
      <c r="BQ205" s="158" t="str">
        <f t="shared" si="165"/>
        <v>2.32673481832945E-06+1.36284679713199E-06j</v>
      </c>
      <c r="BR205" s="158" t="str">
        <f t="shared" si="166"/>
        <v>-0.0607519358384038-0.0383731638693288j</v>
      </c>
      <c r="BS205" s="158" t="str">
        <f t="shared" si="167"/>
        <v>0.0000435767348183295+6.37792519275653E-06j</v>
      </c>
      <c r="BT205" s="158" t="str">
        <f t="shared" si="204"/>
        <v>-2.40262982916232E-06-2.05964848816653E-06j</v>
      </c>
      <c r="BU205" s="158" t="str">
        <f t="shared" si="205"/>
        <v>-2.32673481832945E-06-1.36284679713199E-06j</v>
      </c>
      <c r="BV205" s="158" t="str">
        <f t="shared" si="206"/>
        <v>-4.72936464749177E-06-3.42249528529852E-06j</v>
      </c>
      <c r="BW205" s="158" t="str">
        <f t="shared" si="207"/>
        <v>0.9997116799739-0.0169775409780929j</v>
      </c>
      <c r="BX205" s="158" t="str">
        <f t="shared" si="208"/>
        <v>-0.00001-5.01507839562454E-06j</v>
      </c>
      <c r="BY205" s="158" t="str">
        <f t="shared" si="209"/>
        <v>1.8855656690145-0.340316870019052j</v>
      </c>
      <c r="BZ205" s="71">
        <f t="shared" si="210"/>
        <v>5.6480490554970233</v>
      </c>
      <c r="CA205" s="71">
        <f t="shared" si="211"/>
        <v>169.76909600058605</v>
      </c>
      <c r="CB205" s="158" t="str">
        <f t="shared" si="168"/>
        <v>-15.2962508479468-10.2675051883538j</v>
      </c>
      <c r="CC205" s="71" t="str">
        <f t="shared" si="169"/>
        <v>0.21387581629591-1.82300958540107j</v>
      </c>
      <c r="CD205" s="71">
        <f t="shared" si="212"/>
        <v>5.2751477995536913</v>
      </c>
      <c r="CE205" s="71">
        <f t="shared" si="213"/>
        <v>96.691363125075384</v>
      </c>
      <c r="CF205" s="71"/>
      <c r="CG205" s="71">
        <f t="shared" si="214"/>
        <v>-4.2751477995536913</v>
      </c>
      <c r="CH205" s="71">
        <f t="shared" si="215"/>
        <v>-96.691363125075384</v>
      </c>
      <c r="CI205" s="71"/>
      <c r="CJ205" s="158"/>
      <c r="CK205" s="158"/>
      <c r="CL205" s="158"/>
      <c r="CM205" s="71"/>
      <c r="CN205" s="158">
        <v>69183.097091893593</v>
      </c>
      <c r="CO205" s="158">
        <v>-1.8389624420148101</v>
      </c>
      <c r="CP205" s="158">
        <v>105.57897024597401</v>
      </c>
      <c r="CQ205" s="64"/>
      <c r="CR205" s="69"/>
      <c r="CS205" s="69"/>
      <c r="CT205" s="69"/>
      <c r="CU205" s="64"/>
      <c r="CV205" s="69"/>
      <c r="CW205" s="69"/>
      <c r="CX205" s="69"/>
      <c r="CY205" s="64"/>
      <c r="CZ205" s="69"/>
      <c r="DA205" s="69"/>
      <c r="DB205" s="69"/>
      <c r="DC205" s="64"/>
      <c r="DD205" s="69"/>
      <c r="DE205" s="69"/>
      <c r="DF205" s="69"/>
      <c r="DG205" s="64"/>
      <c r="DH205" s="69"/>
      <c r="DI205" s="69"/>
      <c r="DJ205" s="69"/>
      <c r="DK205" s="64"/>
      <c r="DL205" s="69"/>
      <c r="DM205" s="69"/>
      <c r="DN205" s="69"/>
      <c r="DO205" s="70"/>
    </row>
    <row r="206" spans="1:119">
      <c r="A206" s="71">
        <v>142</v>
      </c>
      <c r="B206" s="71">
        <f t="shared" si="144"/>
        <v>18197.008586099837</v>
      </c>
      <c r="C206" s="71" t="str">
        <f t="shared" si="170"/>
        <v>114335.176982803j</v>
      </c>
      <c r="D206" s="71">
        <f t="shared" si="145"/>
        <v>0.99470190205627851</v>
      </c>
      <c r="E206" s="71" t="str">
        <f t="shared" si="146"/>
        <v>-0.114335176982803j</v>
      </c>
      <c r="F206" s="71" t="str">
        <f t="shared" si="171"/>
        <v>0.994701902056279-0.114335176982803j</v>
      </c>
      <c r="G206" s="71">
        <f t="shared" si="172"/>
        <v>1.0862902993041993E-2</v>
      </c>
      <c r="H206" s="71">
        <f t="shared" si="173"/>
        <v>-6.5570388804482063</v>
      </c>
      <c r="I206" s="71"/>
      <c r="J206" s="71">
        <f t="shared" si="147"/>
        <v>42.477876106194692</v>
      </c>
      <c r="K206" s="71" t="str">
        <f t="shared" si="148"/>
        <v>1+3.77820592339672j</v>
      </c>
      <c r="L206" s="71">
        <f t="shared" si="149"/>
        <v>-0.79673863873140371</v>
      </c>
      <c r="M206" s="71" t="str">
        <f t="shared" si="150"/>
        <v>0.581004825903231j</v>
      </c>
      <c r="N206" s="71" t="str">
        <f t="shared" si="174"/>
        <v>-0.796738638731404+0.581004825903231j</v>
      </c>
      <c r="O206" s="71" t="str">
        <f t="shared" si="175"/>
        <v>1.43816958639143-3.69333468993219j</v>
      </c>
      <c r="P206" s="71" t="str">
        <f t="shared" si="176"/>
        <v>61.0903895104324-156.885013377651j</v>
      </c>
      <c r="Q206" s="71"/>
      <c r="R206" s="71">
        <f t="shared" si="151"/>
        <v>46.725663716814154</v>
      </c>
      <c r="S206" s="71" t="str">
        <f t="shared" si="152"/>
        <v>1+0.00514508296422613j</v>
      </c>
      <c r="T206" s="71" t="str">
        <f t="shared" si="177"/>
        <v>-0.796738638731404+0.581004825903231j</v>
      </c>
      <c r="U206" s="71" t="str">
        <f t="shared" si="178"/>
        <v>-0.816312973586657-0.60173667594288j</v>
      </c>
      <c r="V206" s="71" t="str">
        <f t="shared" si="179"/>
        <v>-38.1427654914827-28.1165455661806j</v>
      </c>
      <c r="W206" s="71"/>
      <c r="X206" s="71" t="str">
        <f t="shared" si="153"/>
        <v>2.07025175628362-7.88085116241248j</v>
      </c>
      <c r="Y206" s="71">
        <f t="shared" si="180"/>
        <v>18.221272470860129</v>
      </c>
      <c r="Z206" s="71">
        <f t="shared" si="181"/>
        <v>104.71869843902103</v>
      </c>
      <c r="AA206" s="71"/>
      <c r="AB206" s="71" t="str">
        <f t="shared" si="154"/>
        <v>-6.14573184127421-4.53026274120839j</v>
      </c>
      <c r="AC206" s="71">
        <f t="shared" si="182"/>
        <v>17.656186442981721</v>
      </c>
      <c r="AD206" s="71">
        <f t="shared" si="183"/>
        <v>36.39540008749762</v>
      </c>
      <c r="AE206" s="71"/>
      <c r="AF206" s="71" t="str">
        <f t="shared" si="184"/>
        <v>0.235319163168559-0.871507502646094j</v>
      </c>
      <c r="AG206" s="71">
        <f t="shared" si="185"/>
        <v>-0.88895449981030261</v>
      </c>
      <c r="AH206" s="71">
        <f t="shared" si="186"/>
        <v>105.11031885753918</v>
      </c>
      <c r="AI206" s="71"/>
      <c r="AJ206" s="71" t="str">
        <f t="shared" si="155"/>
        <v>77593.2289150039-41696.6871351213j</v>
      </c>
      <c r="AK206" s="71" t="str">
        <f t="shared" si="156"/>
        <v>31999.2760867071-152.199544419322j</v>
      </c>
      <c r="AL206" s="71" t="str">
        <f t="shared" si="187"/>
        <v>10000-194360.325567735j</v>
      </c>
      <c r="AM206" s="71" t="str">
        <f t="shared" si="188"/>
        <v>961.927988535599-60352.854136929j</v>
      </c>
      <c r="AN206" s="71" t="str">
        <f t="shared" si="189"/>
        <v>10961.9279885356-60352.854136929j</v>
      </c>
      <c r="AO206" s="71" t="str">
        <f t="shared" si="190"/>
        <v>23903.6754734804-11327.0306399567j</v>
      </c>
      <c r="AP206" s="71" t="str">
        <f t="shared" si="191"/>
        <v>0.255289158618254+0.0960956912605184j</v>
      </c>
      <c r="AQ206" s="71" t="str">
        <f t="shared" si="157"/>
        <v>1+1.82936283172485j</v>
      </c>
      <c r="AR206" s="71" t="str">
        <f t="shared" si="158"/>
        <v>1+0.00365142281781407j</v>
      </c>
      <c r="AS206" s="71" t="str">
        <f t="shared" si="159"/>
        <v>5.72819236683843E-06j</v>
      </c>
      <c r="AT206" s="71" t="str">
        <f t="shared" si="192"/>
        <v>-2.09160523131022E-08+5.72819236683843E-06j</v>
      </c>
      <c r="AU206" s="149" t="str">
        <f t="shared" si="193"/>
        <v>318719.580332882-175738.922673622j</v>
      </c>
      <c r="AV206" s="71" t="str">
        <f t="shared" si="160"/>
        <v>9611.32338070838-511.590043151802j</v>
      </c>
      <c r="AW206" s="71"/>
      <c r="AX206" s="71" t="str">
        <f t="shared" si="161"/>
        <v>0.600707711294274-0.0319743776969876j</v>
      </c>
      <c r="AY206" s="71"/>
      <c r="AZ206" s="71" t="str">
        <f t="shared" si="194"/>
        <v>4.01477428410957-0.713921934914972j</v>
      </c>
      <c r="BA206" s="71" t="str">
        <f t="shared" si="195"/>
        <v>2.38887866197743-0.557228320893825j</v>
      </c>
      <c r="BB206" s="71">
        <f t="shared" si="196"/>
        <v>7.7939767041509054</v>
      </c>
      <c r="BC206" s="71">
        <f t="shared" si="197"/>
        <v>166.86999698109318</v>
      </c>
      <c r="BD206" s="71" t="str">
        <f t="shared" si="162"/>
        <v>-17.2057983583466-7.39767216104717j</v>
      </c>
      <c r="BE206" s="71">
        <f t="shared" si="198"/>
        <v>25.450163147132617</v>
      </c>
      <c r="BF206" s="71">
        <f t="shared" si="199"/>
        <v>23.265397068590858</v>
      </c>
      <c r="BG206" s="71"/>
      <c r="BH206" s="71" t="str">
        <f t="shared" si="163"/>
        <v>0.0765202653019037-2.21305217899105j</v>
      </c>
      <c r="BI206" s="71">
        <f t="shared" si="200"/>
        <v>6.9050222043406091</v>
      </c>
      <c r="BJ206" s="71">
        <f t="shared" si="201"/>
        <v>91.980315838632407</v>
      </c>
      <c r="BK206" s="71"/>
      <c r="BL206" s="71">
        <f t="shared" si="202"/>
        <v>-5.9050222043406091</v>
      </c>
      <c r="BM206" s="71">
        <f t="shared" si="203"/>
        <v>-91.980315838632407</v>
      </c>
      <c r="BN206" s="71"/>
      <c r="BO206" s="158"/>
      <c r="BP206" s="158" t="str">
        <f t="shared" si="164"/>
        <v>0.00001+5.37375331819174E-06j</v>
      </c>
      <c r="BQ206" s="158" t="str">
        <f t="shared" si="165"/>
        <v>2.40604202351918E-06+1.31523499974611E-06j</v>
      </c>
      <c r="BR206" s="158" t="str">
        <f t="shared" si="166"/>
        <v>-0.0630795870021634-0.037192132874533j</v>
      </c>
      <c r="BS206" s="158" t="str">
        <f t="shared" si="167"/>
        <v>0.0000436560420235192+6.68898831793785E-06j</v>
      </c>
      <c r="BT206" s="158" t="str">
        <f t="shared" si="204"/>
        <v>-2.50502735867574E-06-2.04559993627274E-06j</v>
      </c>
      <c r="BU206" s="158" t="str">
        <f t="shared" si="205"/>
        <v>-2.40604202351918E-06-1.31523499974611E-06j</v>
      </c>
      <c r="BV206" s="158" t="str">
        <f t="shared" si="206"/>
        <v>-4.91106938219492E-06-3.36083493601885E-06j</v>
      </c>
      <c r="BW206" s="158" t="str">
        <f t="shared" si="207"/>
        <v>0.999668978457685-0.0181909858735939j</v>
      </c>
      <c r="BX206" s="158" t="str">
        <f t="shared" si="208"/>
        <v>-0.00001-5.37375331819174E-06j</v>
      </c>
      <c r="BY206" s="158" t="str">
        <f t="shared" si="209"/>
        <v>1.89241022740749-0.238240123108005j</v>
      </c>
      <c r="BZ206" s="71">
        <f t="shared" si="210"/>
        <v>5.6085968940104047</v>
      </c>
      <c r="CA206" s="71">
        <f t="shared" si="211"/>
        <v>172.82464334373293</v>
      </c>
      <c r="CB206" s="158" t="str">
        <f t="shared" si="168"/>
        <v>-12.7095361445083-7.1089556338519j</v>
      </c>
      <c r="CC206" s="71" t="str">
        <f t="shared" si="169"/>
        <v>0.237692336365196-1.70531217767278j</v>
      </c>
      <c r="CD206" s="71">
        <f t="shared" si="212"/>
        <v>4.7196423942001067</v>
      </c>
      <c r="CE206" s="71">
        <f t="shared" si="213"/>
        <v>97.934962201272043</v>
      </c>
      <c r="CF206" s="71"/>
      <c r="CG206" s="71">
        <f t="shared" si="214"/>
        <v>-3.7196423942001067</v>
      </c>
      <c r="CH206" s="71">
        <f t="shared" si="215"/>
        <v>-97.934962201272043</v>
      </c>
      <c r="CI206" s="71"/>
      <c r="CJ206" s="158"/>
      <c r="CK206" s="158"/>
      <c r="CL206" s="158"/>
      <c r="CM206" s="71"/>
      <c r="CN206" s="158">
        <v>72443.596007498898</v>
      </c>
      <c r="CO206" s="158">
        <v>-1.9726631358420601</v>
      </c>
      <c r="CP206" s="158">
        <v>104.81705393169599</v>
      </c>
      <c r="CQ206" s="64"/>
      <c r="CR206" s="69"/>
      <c r="CS206" s="69"/>
      <c r="CT206" s="69"/>
      <c r="CU206" s="64"/>
      <c r="CV206" s="69"/>
      <c r="CW206" s="69"/>
      <c r="CX206" s="69"/>
      <c r="CY206" s="64"/>
      <c r="CZ206" s="69"/>
      <c r="DA206" s="69"/>
      <c r="DB206" s="69"/>
      <c r="DC206" s="64"/>
      <c r="DD206" s="69"/>
      <c r="DE206" s="69"/>
      <c r="DF206" s="69"/>
      <c r="DG206" s="64"/>
      <c r="DH206" s="69"/>
      <c r="DI206" s="69"/>
      <c r="DJ206" s="69"/>
      <c r="DK206" s="64"/>
      <c r="DL206" s="69"/>
      <c r="DM206" s="69"/>
      <c r="DN206" s="69"/>
      <c r="DO206" s="70"/>
    </row>
    <row r="207" spans="1:119">
      <c r="A207" s="71">
        <v>143</v>
      </c>
      <c r="B207" s="71">
        <f t="shared" si="144"/>
        <v>19498.445997580486</v>
      </c>
      <c r="C207" s="71" t="str">
        <f t="shared" si="170"/>
        <v>122512.349404832j</v>
      </c>
      <c r="D207" s="71">
        <f t="shared" si="145"/>
        <v>0.993916969658871</v>
      </c>
      <c r="E207" s="71" t="str">
        <f t="shared" si="146"/>
        <v>-0.122512349404832j</v>
      </c>
      <c r="F207" s="71" t="str">
        <f t="shared" si="171"/>
        <v>0.993916969658871-0.122512349404832j</v>
      </c>
      <c r="G207" s="71">
        <f t="shared" si="172"/>
        <v>1.2490650007959934E-2</v>
      </c>
      <c r="H207" s="71">
        <f t="shared" si="173"/>
        <v>-7.0269562552052118</v>
      </c>
      <c r="I207" s="71"/>
      <c r="J207" s="71">
        <f t="shared" si="147"/>
        <v>42.477876106194692</v>
      </c>
      <c r="K207" s="71" t="str">
        <f t="shared" si="148"/>
        <v>1+4.04842058608267j</v>
      </c>
      <c r="L207" s="71">
        <f t="shared" si="149"/>
        <v>-1.0629319749428383</v>
      </c>
      <c r="M207" s="71" t="str">
        <f t="shared" si="150"/>
        <v>0.622557887391528j</v>
      </c>
      <c r="N207" s="71" t="str">
        <f t="shared" si="174"/>
        <v>-1.06293197494284+0.622557887391528j</v>
      </c>
      <c r="O207" s="71" t="str">
        <f t="shared" si="175"/>
        <v>0.960486089914745-3.24617423919527j</v>
      </c>
      <c r="P207" s="71" t="str">
        <f t="shared" si="176"/>
        <v>40.7994091291219-137.890587151658j</v>
      </c>
      <c r="Q207" s="71"/>
      <c r="R207" s="71">
        <f t="shared" si="151"/>
        <v>46.725663716814154</v>
      </c>
      <c r="S207" s="71" t="str">
        <f t="shared" si="152"/>
        <v>1+0.00551305572321744j</v>
      </c>
      <c r="T207" s="71" t="str">
        <f t="shared" si="177"/>
        <v>-1.06293197494284+0.622557887391528j</v>
      </c>
      <c r="U207" s="71" t="str">
        <f t="shared" si="178"/>
        <v>-0.698232429712775-0.414140483540472j</v>
      </c>
      <c r="V207" s="71" t="str">
        <f t="shared" si="179"/>
        <v>-32.6253737069332-19.3509889654309j</v>
      </c>
      <c r="W207" s="71"/>
      <c r="X207" s="71" t="str">
        <f t="shared" si="153"/>
        <v>1.14356101003587-6.86632905896896j</v>
      </c>
      <c r="Y207" s="71">
        <f t="shared" si="180"/>
        <v>16.853314860997187</v>
      </c>
      <c r="Z207" s="71">
        <f t="shared" si="181"/>
        <v>99.455606370289161</v>
      </c>
      <c r="AA207" s="71"/>
      <c r="AB207" s="71" t="str">
        <f t="shared" si="154"/>
        <v>-5.25674516361283-3.11791731702178j</v>
      </c>
      <c r="AC207" s="71">
        <f t="shared" si="182"/>
        <v>15.723461610242197</v>
      </c>
      <c r="AD207" s="71">
        <f t="shared" si="183"/>
        <v>30.673322644260935</v>
      </c>
      <c r="AE207" s="71"/>
      <c r="AF207" s="71" t="str">
        <f t="shared" si="184"/>
        <v>0.195984382100984-0.826766325194572j</v>
      </c>
      <c r="AG207" s="71">
        <f t="shared" si="185"/>
        <v>-1.4149141477559484</v>
      </c>
      <c r="AH207" s="71">
        <f t="shared" si="186"/>
        <v>103.33577180414402</v>
      </c>
      <c r="AI207" s="71"/>
      <c r="AJ207" s="71" t="str">
        <f t="shared" si="155"/>
        <v>75100.1704022526-43243.282088411j</v>
      </c>
      <c r="AK207" s="71" t="str">
        <f t="shared" si="156"/>
        <v>31999.1688391168-163.084203504855j</v>
      </c>
      <c r="AL207" s="71" t="str">
        <f t="shared" si="187"/>
        <v>10000-181387.609740392j</v>
      </c>
      <c r="AM207" s="71" t="str">
        <f t="shared" si="188"/>
        <v>961.748814023987-56329.2731939386j</v>
      </c>
      <c r="AN207" s="71" t="str">
        <f t="shared" si="189"/>
        <v>10961.748814024-56329.2731939386j</v>
      </c>
      <c r="AO207" s="71" t="str">
        <f t="shared" si="190"/>
        <v>23149.0732980828-11557.7579935777j</v>
      </c>
      <c r="AP207" s="71" t="str">
        <f t="shared" si="191"/>
        <v>0.257156711774564+0.102700486297285j</v>
      </c>
      <c r="AQ207" s="71" t="str">
        <f t="shared" si="157"/>
        <v>1+1.96019759047731j</v>
      </c>
      <c r="AR207" s="71" t="str">
        <f t="shared" si="158"/>
        <v>1+0.00391257004087288j</v>
      </c>
      <c r="AS207" s="71" t="str">
        <f t="shared" si="159"/>
        <v>6.13786870518208E-06j</v>
      </c>
      <c r="AT207" s="71" t="str">
        <f t="shared" si="192"/>
        <v>-2.40148412107066E-08+6.13786870518208E-06j</v>
      </c>
      <c r="AU207" s="149" t="str">
        <f t="shared" si="193"/>
        <v>318718.950770718-164170.012979075j</v>
      </c>
      <c r="AV207" s="71" t="str">
        <f t="shared" si="160"/>
        <v>9607.30211470431-547.949256045756j</v>
      </c>
      <c r="AW207" s="71"/>
      <c r="AX207" s="71" t="str">
        <f t="shared" si="161"/>
        <v>0.600456382169019-0.0342468285028597j</v>
      </c>
      <c r="AY207" s="71"/>
      <c r="AZ207" s="71" t="str">
        <f t="shared" si="194"/>
        <v>4.04068490918212-0.528149303699849j</v>
      </c>
      <c r="BA207" s="71" t="str">
        <f t="shared" si="195"/>
        <v>2.40816760342473-0.455511263263551j</v>
      </c>
      <c r="BB207" s="71">
        <f t="shared" si="196"/>
        <v>7.7864040421606067</v>
      </c>
      <c r="BC207" s="71">
        <f t="shared" si="197"/>
        <v>169.28889866067766</v>
      </c>
      <c r="BD207" s="71" t="str">
        <f t="shared" si="162"/>
        <v>-14.0793698582999-5.11396084287696j</v>
      </c>
      <c r="BE207" s="71">
        <f t="shared" si="198"/>
        <v>23.509865652402784</v>
      </c>
      <c r="BF207" s="71">
        <f t="shared" si="199"/>
        <v>19.962221304938652</v>
      </c>
      <c r="BG207" s="71"/>
      <c r="BH207" s="71" t="str">
        <f t="shared" si="163"/>
        <v>0.0953618665396602-2.08026497340682j</v>
      </c>
      <c r="BI207" s="71">
        <f t="shared" si="200"/>
        <v>6.3714898944046228</v>
      </c>
      <c r="BJ207" s="71">
        <f t="shared" si="201"/>
        <v>92.624670464821719</v>
      </c>
      <c r="BK207" s="71"/>
      <c r="BL207" s="71">
        <f t="shared" si="202"/>
        <v>-5.3714898944046228</v>
      </c>
      <c r="BM207" s="71">
        <f t="shared" si="203"/>
        <v>-92.624670464821719</v>
      </c>
      <c r="BN207" s="71"/>
      <c r="BO207" s="158"/>
      <c r="BP207" s="158" t="str">
        <f t="shared" si="164"/>
        <v>0.00001+0.0000057580804220271j</v>
      </c>
      <c r="BQ207" s="158" t="str">
        <f t="shared" si="165"/>
        <v>2.47965546096801E-06+1.26500281043821E-06j</v>
      </c>
      <c r="BR207" s="158" t="str">
        <f t="shared" si="166"/>
        <v>-0.0652581485005652-0.0359153032375162j</v>
      </c>
      <c r="BS207" s="158" t="str">
        <f t="shared" si="167"/>
        <v>0.000043729655460968+7.02308323246531E-06j</v>
      </c>
      <c r="BT207" s="158" t="str">
        <f t="shared" si="204"/>
        <v>-2.60148018599409E-06-2.02887724486882E-06j</v>
      </c>
      <c r="BU207" s="158" t="str">
        <f t="shared" si="205"/>
        <v>-2.47965546096801E-06-1.26500281043821E-06j</v>
      </c>
      <c r="BV207" s="158" t="str">
        <f t="shared" si="206"/>
        <v>-0.0000050811356469621-3.29388005530703E-06j</v>
      </c>
      <c r="BW207" s="158" t="str">
        <f t="shared" si="207"/>
        <v>0.999619955055577-0.0194910366646551j</v>
      </c>
      <c r="BX207" s="158" t="str">
        <f t="shared" si="208"/>
        <v>-0.00001-0.0000057580804220271j</v>
      </c>
      <c r="BY207" s="158" t="str">
        <f t="shared" si="209"/>
        <v>1.9003027563738-0.137447151731841j</v>
      </c>
      <c r="BZ207" s="71">
        <f t="shared" si="210"/>
        <v>5.5991168404696179</v>
      </c>
      <c r="CA207" s="71">
        <f t="shared" si="211"/>
        <v>175.86305303413593</v>
      </c>
      <c r="CB207" s="158" t="str">
        <f t="shared" si="168"/>
        <v>-10.4179561785281-5.20246222156337j</v>
      </c>
      <c r="CC207" s="71" t="str">
        <f t="shared" si="169"/>
        <v>0.25879298496692-1.59804382174798j</v>
      </c>
      <c r="CD207" s="71">
        <f t="shared" si="212"/>
        <v>4.1842026927136278</v>
      </c>
      <c r="CE207" s="71">
        <f t="shared" si="213"/>
        <v>99.198824838279961</v>
      </c>
      <c r="CF207" s="71"/>
      <c r="CG207" s="71">
        <f t="shared" si="214"/>
        <v>-3.1842026927136278</v>
      </c>
      <c r="CH207" s="71">
        <f t="shared" si="215"/>
        <v>-99.198824838279961</v>
      </c>
      <c r="CI207" s="71"/>
      <c r="CJ207" s="158"/>
      <c r="CK207" s="158"/>
      <c r="CL207" s="158"/>
      <c r="CM207" s="71"/>
      <c r="CN207" s="158">
        <v>75857.757502918306</v>
      </c>
      <c r="CO207" s="158">
        <v>-2.1049353601018801</v>
      </c>
      <c r="CP207" s="158">
        <v>103.928078809911</v>
      </c>
      <c r="CQ207" s="64"/>
      <c r="CR207" s="69"/>
      <c r="CS207" s="69"/>
      <c r="CT207" s="69"/>
      <c r="CU207" s="64"/>
      <c r="CV207" s="69"/>
      <c r="CW207" s="69"/>
      <c r="CX207" s="69"/>
      <c r="CY207" s="64"/>
      <c r="CZ207" s="69"/>
      <c r="DA207" s="69"/>
      <c r="DB207" s="69"/>
      <c r="DC207" s="64"/>
      <c r="DD207" s="69"/>
      <c r="DE207" s="69"/>
      <c r="DF207" s="69"/>
      <c r="DG207" s="64"/>
      <c r="DH207" s="69"/>
      <c r="DI207" s="69"/>
      <c r="DJ207" s="69"/>
      <c r="DK207" s="64"/>
      <c r="DL207" s="69"/>
      <c r="DM207" s="69"/>
      <c r="DN207" s="69"/>
      <c r="DO207" s="70"/>
    </row>
    <row r="208" spans="1:119">
      <c r="A208" s="71">
        <v>144</v>
      </c>
      <c r="B208" s="71">
        <f t="shared" si="144"/>
        <v>20892.961308540423</v>
      </c>
      <c r="C208" s="71" t="str">
        <f t="shared" si="170"/>
        <v>131274.347517293j</v>
      </c>
      <c r="D208" s="71">
        <f t="shared" si="145"/>
        <v>0.99301574668415726</v>
      </c>
      <c r="E208" s="71" t="str">
        <f t="shared" si="146"/>
        <v>-0.131274347517293j</v>
      </c>
      <c r="F208" s="71" t="str">
        <f t="shared" si="171"/>
        <v>0.993015746684157-0.131274347517293j</v>
      </c>
      <c r="G208" s="71">
        <f t="shared" si="172"/>
        <v>1.4365379348041421E-2</v>
      </c>
      <c r="H208" s="71">
        <f t="shared" si="173"/>
        <v>-7.5307005769330457</v>
      </c>
      <c r="I208" s="71"/>
      <c r="J208" s="71">
        <f t="shared" si="147"/>
        <v>42.477876106194692</v>
      </c>
      <c r="K208" s="71" t="str">
        <f t="shared" si="148"/>
        <v>1+4.33796081370895j</v>
      </c>
      <c r="L208" s="71">
        <f t="shared" si="149"/>
        <v>-1.3685628179323599</v>
      </c>
      <c r="M208" s="71" t="str">
        <f t="shared" si="150"/>
        <v>0.667082794967964j</v>
      </c>
      <c r="N208" s="71" t="str">
        <f t="shared" si="174"/>
        <v>-1.36856281793236+0.667082794967964j</v>
      </c>
      <c r="O208" s="71" t="str">
        <f t="shared" si="175"/>
        <v>0.657998330311324-2.84898975578725j</v>
      </c>
      <c r="P208" s="71" t="str">
        <f t="shared" si="176"/>
        <v>27.9503715530474-121.019033874149j</v>
      </c>
      <c r="Q208" s="71"/>
      <c r="R208" s="71">
        <f t="shared" si="151"/>
        <v>46.725663716814154</v>
      </c>
      <c r="S208" s="71" t="str">
        <f t="shared" si="152"/>
        <v>1+0.00590734563827819j</v>
      </c>
      <c r="T208" s="71" t="str">
        <f t="shared" si="177"/>
        <v>-1.36856281793236+0.667082794967964j</v>
      </c>
      <c r="U208" s="71" t="str">
        <f t="shared" si="178"/>
        <v>-0.588715933496617-0.291276082306276j</v>
      </c>
      <c r="V208" s="71" t="str">
        <f t="shared" si="179"/>
        <v>-27.5081427332933-13.6100682705941j</v>
      </c>
      <c r="W208" s="71"/>
      <c r="X208" s="71" t="str">
        <f t="shared" si="153"/>
        <v>0.573689912926779-5.98623901386274j</v>
      </c>
      <c r="Y208" s="71">
        <f t="shared" si="180"/>
        <v>15.582785939373148</v>
      </c>
      <c r="Z208" s="71">
        <f t="shared" si="181"/>
        <v>95.47421046700849</v>
      </c>
      <c r="AA208" s="71"/>
      <c r="AB208" s="71" t="str">
        <f t="shared" si="154"/>
        <v>-4.43223417368799-2.19291466821365j</v>
      </c>
      <c r="AC208" s="71">
        <f t="shared" si="182"/>
        <v>13.883423512950907</v>
      </c>
      <c r="AD208" s="71">
        <f t="shared" si="183"/>
        <v>26.324597743291974</v>
      </c>
      <c r="AE208" s="71"/>
      <c r="AF208" s="71" t="str">
        <f t="shared" si="184"/>
        <v>0.160587288428137-0.782619731484553j</v>
      </c>
      <c r="AG208" s="71">
        <f t="shared" si="185"/>
        <v>-1.9498745634555259</v>
      </c>
      <c r="AH208" s="71">
        <f t="shared" si="186"/>
        <v>101.59568158145933</v>
      </c>
      <c r="AI208" s="71"/>
      <c r="AJ208" s="71" t="str">
        <f t="shared" si="155"/>
        <v>72428.2908054565-44687.4901012115j</v>
      </c>
      <c r="AK208" s="71" t="str">
        <f t="shared" si="156"/>
        <v>31999.0457032942-174.747199988441j</v>
      </c>
      <c r="AL208" s="71" t="str">
        <f t="shared" si="187"/>
        <v>10000-169280.766901506j</v>
      </c>
      <c r="AM208" s="71" t="str">
        <f t="shared" si="188"/>
        <v>961.543176456296-52574.5839893602j</v>
      </c>
      <c r="AN208" s="71" t="str">
        <f t="shared" si="189"/>
        <v>10961.5431764563-52574.5839893602j</v>
      </c>
      <c r="AO208" s="71" t="str">
        <f t="shared" si="190"/>
        <v>22367.1040892607-11741.0456114942j</v>
      </c>
      <c r="AP208" s="71" t="str">
        <f t="shared" si="191"/>
        <v>0.259289001150044+0.109717798827856j</v>
      </c>
      <c r="AQ208" s="71" t="str">
        <f t="shared" si="157"/>
        <v>1+2.10038956027669j</v>
      </c>
      <c r="AR208" s="71" t="str">
        <f t="shared" si="158"/>
        <v>1+0.0041923943318896j</v>
      </c>
      <c r="AS208" s="71" t="str">
        <f t="shared" si="159"/>
        <v>6.57684481061638E-06j</v>
      </c>
      <c r="AT208" s="71" t="str">
        <f t="shared" si="192"/>
        <v>-2.75727269057456E-08+6.57684481061638E-06j</v>
      </c>
      <c r="AU208" s="149" t="str">
        <f t="shared" si="193"/>
        <v>318718.227939708-153384.785517589j</v>
      </c>
      <c r="AV208" s="71" t="str">
        <f t="shared" si="160"/>
        <v>9602.6892312008-586.856295560074j</v>
      </c>
      <c r="AW208" s="71"/>
      <c r="AX208" s="71" t="str">
        <f t="shared" si="161"/>
        <v>0.60016807695005-0.0366785184725046j</v>
      </c>
      <c r="AY208" s="71"/>
      <c r="AZ208" s="71" t="str">
        <f t="shared" si="194"/>
        <v>4.07018974149522-0.346201769610179j</v>
      </c>
      <c r="BA208" s="71" t="str">
        <f t="shared" si="195"/>
        <v>2.43009978197315-0.357067779923677j</v>
      </c>
      <c r="BB208" s="71">
        <f t="shared" si="196"/>
        <v>7.8052485600951824</v>
      </c>
      <c r="BC208" s="71">
        <f t="shared" si="197"/>
        <v>171.64103372477419</v>
      </c>
      <c r="BD208" s="71" t="str">
        <f t="shared" si="162"/>
        <v>-11.5537904712742-3.7463934406111j</v>
      </c>
      <c r="BE208" s="71">
        <f t="shared" si="198"/>
        <v>21.68867207304606</v>
      </c>
      <c r="BF208" s="71">
        <f t="shared" si="199"/>
        <v>17.965631468066249</v>
      </c>
      <c r="BG208" s="71"/>
      <c r="BH208" s="71" t="str">
        <f t="shared" si="163"/>
        <v>0.110794844551226-1.95918458541149j</v>
      </c>
      <c r="BI208" s="71">
        <f t="shared" si="200"/>
        <v>5.855373996639635</v>
      </c>
      <c r="BJ208" s="71">
        <f t="shared" si="201"/>
        <v>93.236715306233663</v>
      </c>
      <c r="BK208" s="71"/>
      <c r="BL208" s="71">
        <f t="shared" si="202"/>
        <v>-4.855373996639635</v>
      </c>
      <c r="BM208" s="71">
        <f t="shared" si="203"/>
        <v>-93.236715306233663</v>
      </c>
      <c r="BN208" s="71"/>
      <c r="BO208" s="158"/>
      <c r="BP208" s="158" t="str">
        <f t="shared" si="164"/>
        <v>0.00001+6.16989433331277E-06j</v>
      </c>
      <c r="BQ208" s="158" t="str">
        <f t="shared" si="165"/>
        <v>0.0000025475406468725+1.21288959679313E-06j</v>
      </c>
      <c r="BR208" s="158" t="str">
        <f t="shared" si="166"/>
        <v>-0.0672827481553183-0.0345637152922047j</v>
      </c>
      <c r="BS208" s="158" t="str">
        <f t="shared" si="167"/>
        <v>0.0000437975406468725+0.0000073827839301059j</v>
      </c>
      <c r="BT208" s="158" t="str">
        <f t="shared" si="204"/>
        <v>-2.69164245534179E-06-2.01053971727171E-06j</v>
      </c>
      <c r="BU208" s="158" t="str">
        <f t="shared" si="205"/>
        <v>-0.0000025475406468725-1.21288959679313E-06j</v>
      </c>
      <c r="BV208" s="158" t="str">
        <f t="shared" si="206"/>
        <v>-5.23918310221429E-06-3.22342931406484E-06j</v>
      </c>
      <c r="BW208" s="158" t="str">
        <f t="shared" si="207"/>
        <v>0.999563674588047-0.0208838461995841j</v>
      </c>
      <c r="BX208" s="158" t="str">
        <f t="shared" si="208"/>
        <v>-0.00001-6.16989433331277E-06j</v>
      </c>
      <c r="BY208" s="158" t="str">
        <f t="shared" si="209"/>
        <v>1.90938942908547-0.0374902087247864j</v>
      </c>
      <c r="BZ208" s="71">
        <f t="shared" si="210"/>
        <v>5.6195642457621116</v>
      </c>
      <c r="CA208" s="71">
        <f t="shared" si="211"/>
        <v>178.87516148985409</v>
      </c>
      <c r="CB208" s="158" t="str">
        <f t="shared" si="168"/>
        <v>-8.54507390709819-4.02096270208493j</v>
      </c>
      <c r="CC208" s="71" t="str">
        <f t="shared" si="169"/>
        <v>0.277283093884694-1.50034629325203j</v>
      </c>
      <c r="CD208" s="71">
        <f t="shared" si="212"/>
        <v>3.6696896823065703</v>
      </c>
      <c r="CE208" s="71">
        <f t="shared" si="213"/>
        <v>100.47084307131351</v>
      </c>
      <c r="CF208" s="71"/>
      <c r="CG208" s="71">
        <f t="shared" si="214"/>
        <v>-2.6696896823065703</v>
      </c>
      <c r="CH208" s="71">
        <f t="shared" si="215"/>
        <v>-100.47084307131351</v>
      </c>
      <c r="CI208" s="71"/>
      <c r="CJ208" s="158"/>
      <c r="CK208" s="158"/>
      <c r="CL208" s="158"/>
      <c r="CM208" s="71"/>
      <c r="CN208" s="158">
        <v>79432.823472428106</v>
      </c>
      <c r="CO208" s="158">
        <v>-2.2364909153671202</v>
      </c>
      <c r="CP208" s="158">
        <v>102.908511659825</v>
      </c>
      <c r="CQ208" s="64"/>
      <c r="CR208" s="69"/>
      <c r="CS208" s="69"/>
      <c r="CT208" s="69"/>
      <c r="CU208" s="64"/>
      <c r="CV208" s="69"/>
      <c r="CW208" s="69"/>
      <c r="CX208" s="69"/>
      <c r="CY208" s="64"/>
      <c r="CZ208" s="69"/>
      <c r="DA208" s="69"/>
      <c r="DB208" s="69"/>
      <c r="DC208" s="64"/>
      <c r="DD208" s="69"/>
      <c r="DE208" s="69"/>
      <c r="DF208" s="69"/>
      <c r="DG208" s="64"/>
      <c r="DH208" s="69"/>
      <c r="DI208" s="69"/>
      <c r="DJ208" s="69"/>
      <c r="DK208" s="64"/>
      <c r="DL208" s="69"/>
      <c r="DM208" s="69"/>
      <c r="DN208" s="69"/>
      <c r="DO208" s="70"/>
    </row>
    <row r="209" spans="1:119">
      <c r="A209" s="71">
        <v>145</v>
      </c>
      <c r="B209" s="71">
        <f t="shared" si="144"/>
        <v>22387.211385683382</v>
      </c>
      <c r="C209" s="71" t="str">
        <f t="shared" si="170"/>
        <v>140662.997647249j</v>
      </c>
      <c r="D209" s="71">
        <f t="shared" si="145"/>
        <v>0.99198100426196367</v>
      </c>
      <c r="E209" s="71" t="str">
        <f t="shared" si="146"/>
        <v>-0.140662997647249j</v>
      </c>
      <c r="F209" s="71" t="str">
        <f t="shared" si="171"/>
        <v>0.991981004261964-0.140662997647249j</v>
      </c>
      <c r="G209" s="71">
        <f t="shared" si="172"/>
        <v>1.6525525972834788E-2</v>
      </c>
      <c r="H209" s="71">
        <f t="shared" si="173"/>
        <v>-8.0707403276942493</v>
      </c>
      <c r="I209" s="71"/>
      <c r="J209" s="71">
        <f t="shared" si="147"/>
        <v>42.477876106194692</v>
      </c>
      <c r="K209" s="71" t="str">
        <f t="shared" si="148"/>
        <v>1+4.64820875725334j</v>
      </c>
      <c r="L209" s="71">
        <f t="shared" si="149"/>
        <v>-1.7194739771518712</v>
      </c>
      <c r="M209" s="71" t="str">
        <f t="shared" si="150"/>
        <v>0.714792093000029j</v>
      </c>
      <c r="N209" s="71" t="str">
        <f t="shared" si="174"/>
        <v>-1.71947397715187+0.714792093000029j</v>
      </c>
      <c r="O209" s="71" t="str">
        <f t="shared" si="175"/>
        <v>0.462298583777756-2.51109434765382j</v>
      </c>
      <c r="P209" s="71" t="str">
        <f t="shared" si="176"/>
        <v>19.6374619657808-106.665954590605j</v>
      </c>
      <c r="Q209" s="71"/>
      <c r="R209" s="71">
        <f t="shared" si="151"/>
        <v>46.725663716814154</v>
      </c>
      <c r="S209" s="71" t="str">
        <f t="shared" si="152"/>
        <v>1+0.0063298348941262j</v>
      </c>
      <c r="T209" s="71" t="str">
        <f t="shared" si="177"/>
        <v>-1.71947397715187+0.714792093000029j</v>
      </c>
      <c r="U209" s="71" t="str">
        <f t="shared" si="178"/>
        <v>-0.494575433131738-0.209278214541408j</v>
      </c>
      <c r="V209" s="71" t="str">
        <f t="shared" si="179"/>
        <v>-23.1093653711113-9.77866347591712j</v>
      </c>
      <c r="W209" s="71"/>
      <c r="X209" s="71" t="str">
        <f t="shared" si="153"/>
        <v>0.216359657679659-5.24812271787838j</v>
      </c>
      <c r="Y209" s="71">
        <f t="shared" si="180"/>
        <v>14.407454601213603</v>
      </c>
      <c r="Z209" s="71">
        <f t="shared" si="181"/>
        <v>92.360744987766068</v>
      </c>
      <c r="AA209" s="71"/>
      <c r="AB209" s="71" t="str">
        <f t="shared" si="154"/>
        <v>-3.72348362167374-1.57558170506721j</v>
      </c>
      <c r="AC209" s="71">
        <f t="shared" si="182"/>
        <v>12.134324300748766</v>
      </c>
      <c r="AD209" s="71">
        <f t="shared" si="183"/>
        <v>22.935516085133486</v>
      </c>
      <c r="AE209" s="71"/>
      <c r="AF209" s="71" t="str">
        <f t="shared" si="184"/>
        <v>0.128857737970422-0.739354086081555j</v>
      </c>
      <c r="AG209" s="71">
        <f t="shared" si="185"/>
        <v>-2.4929973933101208</v>
      </c>
      <c r="AH209" s="71">
        <f t="shared" si="186"/>
        <v>99.886447229658543</v>
      </c>
      <c r="AI209" s="71"/>
      <c r="AJ209" s="71" t="str">
        <f t="shared" si="155"/>
        <v>69585.8156128432-46004.3022638069j</v>
      </c>
      <c r="AK209" s="71" t="str">
        <f t="shared" si="156"/>
        <v>31998.9043256221-187.244171040973j</v>
      </c>
      <c r="AL209" s="71" t="str">
        <f t="shared" si="187"/>
        <v>9999.99999999998-157982.003753045j</v>
      </c>
      <c r="AM209" s="71" t="str">
        <f t="shared" si="188"/>
        <v>961.307181356367-49070.8626526038j</v>
      </c>
      <c r="AN209" s="71" t="str">
        <f t="shared" si="189"/>
        <v>10961.3071813564-49070.8626526038j</v>
      </c>
      <c r="AO209" s="71" t="str">
        <f t="shared" si="190"/>
        <v>21564.0668718016-11872.8738210898j</v>
      </c>
      <c r="AP209" s="71" t="str">
        <f t="shared" si="191"/>
        <v>0.261721586822241+0.117164083996789j</v>
      </c>
      <c r="AQ209" s="71" t="str">
        <f t="shared" si="157"/>
        <v>1+2.25060796235598j</v>
      </c>
      <c r="AR209" s="71" t="str">
        <f t="shared" si="158"/>
        <v>1+0.00449223146178839j</v>
      </c>
      <c r="AS209" s="71" t="str">
        <f t="shared" si="159"/>
        <v>7.04721618212717E-06j</v>
      </c>
      <c r="AT209" s="71" t="str">
        <f t="shared" si="192"/>
        <v>-3.16577262513759E-08+7.04721618212717E-06j</v>
      </c>
      <c r="AU209" s="149" t="str">
        <f t="shared" si="193"/>
        <v>318717.398022708-143331.755693815j</v>
      </c>
      <c r="AV209" s="71" t="str">
        <f t="shared" si="160"/>
        <v>9597.39839200989-628.481381832389j</v>
      </c>
      <c r="AW209" s="71"/>
      <c r="AX209" s="71" t="str">
        <f t="shared" si="161"/>
        <v>0.599837399500618-0.0392800863645243j</v>
      </c>
      <c r="AY209" s="71"/>
      <c r="AZ209" s="71" t="str">
        <f t="shared" si="194"/>
        <v>4.10374769301144-0.167489911704086j</v>
      </c>
      <c r="BA209" s="71" t="str">
        <f t="shared" si="195"/>
        <v>2.45500232618572-0.261662276878874j</v>
      </c>
      <c r="BB209" s="71">
        <f t="shared" si="196"/>
        <v>7.8500958986940104</v>
      </c>
      <c r="BC209" s="71">
        <f t="shared" si="197"/>
        <v>173.91619407688404</v>
      </c>
      <c r="BD209" s="71" t="str">
        <f t="shared" si="162"/>
        <v>-9.55343124908006-2.89376154866731j</v>
      </c>
      <c r="BE209" s="71">
        <f t="shared" si="198"/>
        <v>19.984420199442788</v>
      </c>
      <c r="BF209" s="71">
        <f t="shared" si="199"/>
        <v>16.851710162017469</v>
      </c>
      <c r="BG209" s="71"/>
      <c r="BH209" s="71" t="str">
        <f t="shared" si="163"/>
        <v>0.122884972880615-1.84883321031594j</v>
      </c>
      <c r="BI209" s="71">
        <f t="shared" si="200"/>
        <v>5.357098505383906</v>
      </c>
      <c r="BJ209" s="71">
        <f t="shared" si="201"/>
        <v>93.802641306542512</v>
      </c>
      <c r="BK209" s="71"/>
      <c r="BL209" s="71">
        <f t="shared" si="202"/>
        <v>-4.357098505383906</v>
      </c>
      <c r="BM209" s="71">
        <f t="shared" si="203"/>
        <v>-93.802641306542512</v>
      </c>
      <c r="BN209" s="71"/>
      <c r="BO209" s="158"/>
      <c r="BP209" s="158" t="str">
        <f t="shared" si="164"/>
        <v>0.00001+0.0000066111608894207j</v>
      </c>
      <c r="BQ209" s="158" t="str">
        <f t="shared" si="165"/>
        <v>2.60976862287959E-06+1.15958383980284E-06j</v>
      </c>
      <c r="BR209" s="158" t="str">
        <f t="shared" si="166"/>
        <v>-0.0691518933212738-0.0331576246556365j</v>
      </c>
      <c r="BS209" s="158" t="str">
        <f t="shared" si="167"/>
        <v>0.0000438597686228796+7.77074472922354E-06j</v>
      </c>
      <c r="BT209" s="158" t="str">
        <f t="shared" si="204"/>
        <v>-2.77532660387876E-06-1.99164745602262E-06j</v>
      </c>
      <c r="BU209" s="158" t="str">
        <f t="shared" si="205"/>
        <v>-2.60976862287959E-06-1.15958383980284E-06j</v>
      </c>
      <c r="BV209" s="158" t="str">
        <f t="shared" si="206"/>
        <v>-5.38509522675835E-06-3.15123129582546E-06j</v>
      </c>
      <c r="BW209" s="158" t="str">
        <f t="shared" si="207"/>
        <v>0.99949906378023-0.0223759979145841j</v>
      </c>
      <c r="BX209" s="158" t="str">
        <f t="shared" si="208"/>
        <v>-0.00001-0.0000066111608894207j</v>
      </c>
      <c r="BY209" s="158" t="str">
        <f t="shared" si="209"/>
        <v>1.91983776593176+0.0620669227459509j</v>
      </c>
      <c r="BZ209" s="71">
        <f t="shared" si="210"/>
        <v>5.6698274036979814</v>
      </c>
      <c r="CA209" s="71">
        <f t="shared" si="211"/>
        <v>-178.14831512718848</v>
      </c>
      <c r="CB209" s="158" t="str">
        <f t="shared" si="168"/>
        <v>-7.05069296974928-3.25596643099142j</v>
      </c>
      <c r="CC209" s="71" t="str">
        <f t="shared" si="169"/>
        <v>0.293275384730881-1.4114420935875j</v>
      </c>
      <c r="CD209" s="71">
        <f t="shared" si="212"/>
        <v>3.176830010387846</v>
      </c>
      <c r="CE209" s="71">
        <f t="shared" si="213"/>
        <v>101.73813210247005</v>
      </c>
      <c r="CF209" s="71"/>
      <c r="CG209" s="71">
        <f t="shared" si="214"/>
        <v>-2.176830010387846</v>
      </c>
      <c r="CH209" s="71">
        <f t="shared" si="215"/>
        <v>-101.73813210247005</v>
      </c>
      <c r="CI209" s="71"/>
      <c r="CJ209" s="158"/>
      <c r="CK209" s="158"/>
      <c r="CL209" s="158"/>
      <c r="CM209" s="71"/>
      <c r="CN209" s="158">
        <v>83176.377110267</v>
      </c>
      <c r="CO209" s="158">
        <v>-2.3680505332482</v>
      </c>
      <c r="CP209" s="158">
        <v>101.754809971184</v>
      </c>
      <c r="CQ209" s="64"/>
      <c r="CR209" s="69"/>
      <c r="CS209" s="69"/>
      <c r="CT209" s="69"/>
      <c r="CU209" s="64"/>
      <c r="CV209" s="69"/>
      <c r="CW209" s="69"/>
      <c r="CX209" s="69"/>
      <c r="CY209" s="64"/>
      <c r="CZ209" s="69"/>
      <c r="DA209" s="69"/>
      <c r="DB209" s="69"/>
      <c r="DC209" s="64"/>
      <c r="DD209" s="69"/>
      <c r="DE209" s="69"/>
      <c r="DF209" s="69"/>
      <c r="DG209" s="64"/>
      <c r="DH209" s="69"/>
      <c r="DI209" s="69"/>
      <c r="DJ209" s="69"/>
      <c r="DK209" s="64"/>
      <c r="DL209" s="69"/>
      <c r="DM209" s="69"/>
      <c r="DN209" s="69"/>
      <c r="DO209" s="70"/>
    </row>
    <row r="210" spans="1:119">
      <c r="A210" s="71">
        <v>146</v>
      </c>
      <c r="B210" s="71">
        <f t="shared" si="144"/>
        <v>23988.329190194923</v>
      </c>
      <c r="C210" s="71" t="str">
        <f t="shared" si="170"/>
        <v>150723.11751162j</v>
      </c>
      <c r="D210" s="71">
        <f t="shared" si="145"/>
        <v>0.9907929610026055</v>
      </c>
      <c r="E210" s="71" t="str">
        <f t="shared" si="146"/>
        <v>-0.15072311751162j</v>
      </c>
      <c r="F210" s="71" t="str">
        <f t="shared" si="171"/>
        <v>0.990792961002605-0.15072311751162j</v>
      </c>
      <c r="G210" s="71">
        <f t="shared" si="172"/>
        <v>1.9015800469394072E-2</v>
      </c>
      <c r="H210" s="71">
        <f t="shared" si="173"/>
        <v>-8.64973137840175</v>
      </c>
      <c r="I210" s="71"/>
      <c r="J210" s="71">
        <f t="shared" si="147"/>
        <v>42.477876106194692</v>
      </c>
      <c r="K210" s="71" t="str">
        <f t="shared" si="148"/>
        <v>1+4.98064541817148j</v>
      </c>
      <c r="L210" s="71">
        <f t="shared" si="149"/>
        <v>-2.122373895433475</v>
      </c>
      <c r="M210" s="71" t="str">
        <f t="shared" si="150"/>
        <v>0.765913526880729j</v>
      </c>
      <c r="N210" s="71" t="str">
        <f t="shared" si="174"/>
        <v>-2.12237389543347+0.765913526880729j</v>
      </c>
      <c r="O210" s="71" t="str">
        <f t="shared" si="175"/>
        <v>0.332417677318559-2.22677174493502j</v>
      </c>
      <c r="P210" s="71" t="str">
        <f t="shared" si="176"/>
        <v>14.1203969126468-94.5885342981248j</v>
      </c>
      <c r="Q210" s="71"/>
      <c r="R210" s="71">
        <f t="shared" si="151"/>
        <v>46.725663716814154</v>
      </c>
      <c r="S210" s="71" t="str">
        <f t="shared" si="152"/>
        <v>1+0.0067825402880229j</v>
      </c>
      <c r="T210" s="71" t="str">
        <f t="shared" si="177"/>
        <v>-2.12237389543347+0.765913526880729j</v>
      </c>
      <c r="U210" s="71" t="str">
        <f t="shared" si="178"/>
        <v>-0.415859313411777-0.153269324697851j</v>
      </c>
      <c r="V210" s="71" t="str">
        <f t="shared" si="179"/>
        <v>-19.4313024319839-7.16161092393498j</v>
      </c>
      <c r="W210" s="71"/>
      <c r="X210" s="71" t="str">
        <f t="shared" si="153"/>
        <v>-0.0128716953288742-4.6329363437233j</v>
      </c>
      <c r="Y210" s="71">
        <f t="shared" si="180"/>
        <v>13.317160184154599</v>
      </c>
      <c r="Z210" s="71">
        <f t="shared" si="181"/>
        <v>89.840815442895376</v>
      </c>
      <c r="AA210" s="71"/>
      <c r="AB210" s="71" t="str">
        <f t="shared" si="154"/>
        <v>-3.13085777957917-1.1539105705346j</v>
      </c>
      <c r="AC210" s="71">
        <f t="shared" si="182"/>
        <v>10.466426371222383</v>
      </c>
      <c r="AD210" s="71">
        <f t="shared" si="183"/>
        <v>20.231894983291625</v>
      </c>
      <c r="AE210" s="71"/>
      <c r="AF210" s="71" t="str">
        <f t="shared" si="184"/>
        <v>0.100516243552394-0.697199350266288j</v>
      </c>
      <c r="AG210" s="71">
        <f t="shared" si="185"/>
        <v>-3.0435159936810976</v>
      </c>
      <c r="AH210" s="71">
        <f t="shared" si="186"/>
        <v>98.203887087999703</v>
      </c>
      <c r="AI210" s="71"/>
      <c r="AJ210" s="71" t="str">
        <f t="shared" si="155"/>
        <v>66585.4922669872-47169.072984973j</v>
      </c>
      <c r="AK210" s="71" t="str">
        <f t="shared" si="156"/>
        <v>31998.7420038766-200.634726293011j</v>
      </c>
      <c r="AL210" s="71" t="str">
        <f t="shared" si="187"/>
        <v>10000-147437.384451055j</v>
      </c>
      <c r="AM210" s="71" t="str">
        <f t="shared" si="188"/>
        <v>961.036365544833-45801.3832287243j</v>
      </c>
      <c r="AN210" s="71" t="str">
        <f t="shared" si="189"/>
        <v>10961.0363655448-45801.3832287243j</v>
      </c>
      <c r="AO210" s="71" t="str">
        <f t="shared" si="190"/>
        <v>20747.0119613115-11950.2802997684j</v>
      </c>
      <c r="AP210" s="71" t="str">
        <f t="shared" si="191"/>
        <v>0.264494201660113+0.125054258308672j</v>
      </c>
      <c r="AQ210" s="71" t="str">
        <f t="shared" si="157"/>
        <v>1+2.41156988018592j</v>
      </c>
      <c r="AR210" s="71" t="str">
        <f t="shared" si="158"/>
        <v>1+0.00481351273490204j</v>
      </c>
      <c r="AS210" s="71" t="str">
        <f t="shared" si="159"/>
        <v>7.55122818733216E-06j</v>
      </c>
      <c r="AT210" s="71" t="str">
        <f t="shared" si="192"/>
        <v>-3.63479330438746E-08+7.55122818733216E-06j</v>
      </c>
      <c r="AU210" s="149" t="str">
        <f t="shared" si="193"/>
        <v>318716.445155831-133962.934096671j</v>
      </c>
      <c r="AV210" s="71" t="str">
        <f t="shared" si="160"/>
        <v>9591.33088116569-673.004188715153j</v>
      </c>
      <c r="AW210" s="71"/>
      <c r="AX210" s="71" t="str">
        <f t="shared" si="161"/>
        <v>0.599458180072856-0.0420627617946971j</v>
      </c>
      <c r="AY210" s="71"/>
      <c r="AZ210" s="71" t="str">
        <f t="shared" si="194"/>
        <v>4.14186430634921+0.00850412576261742j</v>
      </c>
      <c r="BA210" s="71" t="str">
        <f t="shared" si="195"/>
        <v>2.48323214620904-0.169120383951156j</v>
      </c>
      <c r="BB210" s="71">
        <f t="shared" si="196"/>
        <v>7.9204436697311928</v>
      </c>
      <c r="BC210" s="71">
        <f t="shared" si="197"/>
        <v>176.10389051857572</v>
      </c>
      <c r="BD210" s="71" t="str">
        <f t="shared" si="162"/>
        <v>-7.96979648219376-2.33593595282305j</v>
      </c>
      <c r="BE210" s="71">
        <f t="shared" si="198"/>
        <v>18.386870040953578</v>
      </c>
      <c r="BF210" s="71">
        <f t="shared" si="199"/>
        <v>16.335785501867434</v>
      </c>
      <c r="BG210" s="71"/>
      <c r="BH210" s="71" t="str">
        <f t="shared" si="163"/>
        <v>0.131694545397953-1.74830718460021j</v>
      </c>
      <c r="BI210" s="71">
        <f t="shared" si="200"/>
        <v>4.8769276760500908</v>
      </c>
      <c r="BJ210" s="71">
        <f t="shared" si="201"/>
        <v>94.307777606575499</v>
      </c>
      <c r="BK210" s="71"/>
      <c r="BL210" s="71">
        <f t="shared" si="202"/>
        <v>-3.8769276760500908</v>
      </c>
      <c r="BM210" s="71">
        <f t="shared" si="203"/>
        <v>-94.307777606575499</v>
      </c>
      <c r="BN210" s="71"/>
      <c r="BO210" s="158"/>
      <c r="BP210" s="158" t="str">
        <f t="shared" si="164"/>
        <v>0.00001+7.08398652304614E-06j</v>
      </c>
      <c r="BQ210" s="158" t="str">
        <f t="shared" si="165"/>
        <v>2.66649770647596E-06+1.10571032105874E-06j</v>
      </c>
      <c r="BR210" s="158" t="str">
        <f t="shared" si="166"/>
        <v>-0.0708670381322778-0.0317159833340858j</v>
      </c>
      <c r="BS210" s="158" t="str">
        <f t="shared" si="167"/>
        <v>0.000043916497706476+8.18969684410488E-06j</v>
      </c>
      <c r="BT210" s="158" t="str">
        <f t="shared" si="204"/>
        <v>-2.85248782898208E-06-1.97323446789299E-06j</v>
      </c>
      <c r="BU210" s="158" t="str">
        <f t="shared" si="205"/>
        <v>-2.66649770647596E-06-1.10571032105874E-06j</v>
      </c>
      <c r="BV210" s="158" t="str">
        <f t="shared" si="206"/>
        <v>-5.51898553545804E-06-3.07894478895173E-06j</v>
      </c>
      <c r="BW210" s="158" t="str">
        <f t="shared" si="207"/>
        <v>0.999424890947147-0.0239745344570094j</v>
      </c>
      <c r="BX210" s="158" t="str">
        <f t="shared" si="208"/>
        <v>-0.00001-7.08398652304614E-06j</v>
      </c>
      <c r="BY210" s="158" t="str">
        <f t="shared" si="209"/>
        <v>1.9318393744477+0.161649334450519j</v>
      </c>
      <c r="BZ210" s="71">
        <f t="shared" si="210"/>
        <v>5.7497224691144382</v>
      </c>
      <c r="CA210" s="71">
        <f t="shared" si="211"/>
        <v>-175.21683902978413</v>
      </c>
      <c r="CB210" s="158" t="str">
        <f t="shared" si="168"/>
        <v>-5.8617854586446-2.73527095107836j</v>
      </c>
      <c r="CC210" s="71" t="str">
        <f t="shared" si="169"/>
        <v>0.306883048015971-1.33062877281206j</v>
      </c>
      <c r="CD210" s="71">
        <f t="shared" si="212"/>
        <v>2.7062064754333548</v>
      </c>
      <c r="CE210" s="71">
        <f t="shared" si="213"/>
        <v>102.98704805821563</v>
      </c>
      <c r="CF210" s="71"/>
      <c r="CG210" s="71">
        <f t="shared" si="214"/>
        <v>-1.7062064754333548</v>
      </c>
      <c r="CH210" s="71">
        <f t="shared" si="215"/>
        <v>-102.98704805821563</v>
      </c>
      <c r="CI210" s="71"/>
      <c r="CJ210" s="158"/>
      <c r="CK210" s="158"/>
      <c r="CL210" s="158"/>
      <c r="CM210" s="71"/>
      <c r="CN210" s="158">
        <v>87096.358995607996</v>
      </c>
      <c r="CO210" s="158">
        <v>-2.5003430990633801</v>
      </c>
      <c r="CP210" s="158">
        <v>100.463389356056</v>
      </c>
      <c r="CQ210" s="64"/>
      <c r="CR210" s="69"/>
      <c r="CS210" s="69"/>
      <c r="CT210" s="69"/>
      <c r="CU210" s="64"/>
      <c r="CV210" s="69"/>
      <c r="CW210" s="69"/>
      <c r="CX210" s="69"/>
      <c r="CY210" s="64"/>
      <c r="CZ210" s="69"/>
      <c r="DA210" s="69"/>
      <c r="DB210" s="69"/>
      <c r="DC210" s="64"/>
      <c r="DD210" s="69"/>
      <c r="DE210" s="69"/>
      <c r="DF210" s="69"/>
      <c r="DG210" s="64"/>
      <c r="DH210" s="69"/>
      <c r="DI210" s="69"/>
      <c r="DJ210" s="69"/>
      <c r="DK210" s="64"/>
      <c r="DL210" s="69"/>
      <c r="DM210" s="69"/>
      <c r="DN210" s="69"/>
      <c r="DO210" s="70"/>
    </row>
    <row r="211" spans="1:119">
      <c r="A211" s="71">
        <v>147</v>
      </c>
      <c r="B211" s="71">
        <f t="shared" si="144"/>
        <v>25703.95782768865</v>
      </c>
      <c r="C211" s="71" t="str">
        <f t="shared" si="170"/>
        <v>161502.730159297j</v>
      </c>
      <c r="D211" s="71">
        <f t="shared" si="145"/>
        <v>0.98942890483187851</v>
      </c>
      <c r="E211" s="71" t="str">
        <f t="shared" si="146"/>
        <v>-0.161502730159297j</v>
      </c>
      <c r="F211" s="71" t="str">
        <f t="shared" si="171"/>
        <v>0.989428904831879-0.161502730159297j</v>
      </c>
      <c r="G211" s="71">
        <f t="shared" si="172"/>
        <v>2.1888301026006269E-2</v>
      </c>
      <c r="H211" s="71">
        <f t="shared" si="173"/>
        <v>-9.2705326880879824</v>
      </c>
      <c r="I211" s="71"/>
      <c r="J211" s="71">
        <f t="shared" si="147"/>
        <v>42.477876106194692</v>
      </c>
      <c r="K211" s="71" t="str">
        <f t="shared" si="148"/>
        <v>1+5.33685771811397j</v>
      </c>
      <c r="L211" s="71">
        <f t="shared" si="149"/>
        <v>-2.5849648957092675</v>
      </c>
      <c r="M211" s="71" t="str">
        <f t="shared" si="150"/>
        <v>0.820691130195323j</v>
      </c>
      <c r="N211" s="71" t="str">
        <f t="shared" si="174"/>
        <v>-2.58496489570927+0.820691130195323j</v>
      </c>
      <c r="O211" s="71" t="str">
        <f t="shared" si="175"/>
        <v>0.244025287003571-1.98710177382017j</v>
      </c>
      <c r="P211" s="71" t="str">
        <f t="shared" si="176"/>
        <v>10.3656759081163-84.4078629587329j</v>
      </c>
      <c r="Q211" s="71"/>
      <c r="R211" s="71">
        <f t="shared" si="151"/>
        <v>46.725663716814154</v>
      </c>
      <c r="S211" s="71" t="str">
        <f t="shared" si="152"/>
        <v>1+0.00726762285716837j</v>
      </c>
      <c r="T211" s="71" t="str">
        <f t="shared" si="177"/>
        <v>-2.58496489570927+0.820691130195323j</v>
      </c>
      <c r="U211" s="71" t="str">
        <f t="shared" si="178"/>
        <v>-0.350618349408624-0.114128045912826j</v>
      </c>
      <c r="V211" s="71" t="str">
        <f t="shared" si="179"/>
        <v>-16.3828750874118-5.33270869397983j</v>
      </c>
      <c r="W211" s="71"/>
      <c r="X211" s="71" t="str">
        <f t="shared" si="153"/>
        <v>-0.163186881862318-4.11784116405374j</v>
      </c>
      <c r="Y211" s="71">
        <f t="shared" si="180"/>
        <v>12.300206955075708</v>
      </c>
      <c r="Z211" s="71">
        <f t="shared" si="181"/>
        <v>87.730599790250793</v>
      </c>
      <c r="AA211" s="71"/>
      <c r="AB211" s="71" t="str">
        <f t="shared" si="154"/>
        <v>-2.63968162190043-0.859229717576456j</v>
      </c>
      <c r="AC211" s="71">
        <f t="shared" si="182"/>
        <v>8.8683998152377583</v>
      </c>
      <c r="AD211" s="71">
        <f t="shared" si="183"/>
        <v>18.030330834968566</v>
      </c>
      <c r="AE211" s="71"/>
      <c r="AF211" s="71" t="str">
        <f t="shared" si="184"/>
        <v>0.0752823766269796-0.656333936777168j</v>
      </c>
      <c r="AG211" s="71">
        <f t="shared" si="185"/>
        <v>-3.6007378832821626</v>
      </c>
      <c r="AH211" s="71">
        <f t="shared" si="186"/>
        <v>96.543306756816676</v>
      </c>
      <c r="AI211" s="71"/>
      <c r="AJ211" s="71" t="str">
        <f t="shared" si="155"/>
        <v>63444.6760575752-48158.4954676417j</v>
      </c>
      <c r="AK211" s="71" t="str">
        <f t="shared" si="156"/>
        <v>31998.5556356075-214.982730406278j</v>
      </c>
      <c r="AL211" s="71" t="str">
        <f t="shared" si="187"/>
        <v>10000-137596.573137206j</v>
      </c>
      <c r="AM211" s="71" t="str">
        <f t="shared" si="188"/>
        <v>960.725615499559-42750.5378111513j</v>
      </c>
      <c r="AN211" s="71" t="str">
        <f t="shared" si="189"/>
        <v>10960.7256154996-42750.5378111513j</v>
      </c>
      <c r="AO211" s="71" t="str">
        <f t="shared" si="190"/>
        <v>19923.5057688335-11971.5232185922j</v>
      </c>
      <c r="AP211" s="71" t="str">
        <f t="shared" si="191"/>
        <v>0.267651054749825+0.133401075229186j</v>
      </c>
      <c r="AQ211" s="71" t="str">
        <f t="shared" si="157"/>
        <v>1+2.58404368254875j</v>
      </c>
      <c r="AR211" s="71" t="str">
        <f t="shared" si="158"/>
        <v>1+0.00515777182145459j</v>
      </c>
      <c r="AS211" s="71" t="str">
        <f t="shared" si="159"/>
        <v>8.09128678098078E-06j</v>
      </c>
      <c r="AT211" s="71" t="str">
        <f t="shared" si="192"/>
        <v>-4.17330109582507E-08+8.09128678098078E-06j</v>
      </c>
      <c r="AU211" s="149" t="str">
        <f t="shared" si="193"/>
        <v>318715.3511253-125233.597407883j</v>
      </c>
      <c r="AV211" s="71" t="str">
        <f t="shared" si="160"/>
        <v>9584.37390066459-720.613910873636j</v>
      </c>
      <c r="AW211" s="71"/>
      <c r="AX211" s="71" t="str">
        <f t="shared" si="161"/>
        <v>0.599023368791537-0.0450383694296023j</v>
      </c>
      <c r="AY211" s="71"/>
      <c r="AZ211" s="71" t="str">
        <f t="shared" si="194"/>
        <v>4.18509283945036+0.182219220710374j</v>
      </c>
      <c r="BA211" s="71" t="str">
        <f t="shared" si="195"/>
        <v>2.51517526797242-0.0793361859518517j</v>
      </c>
      <c r="BB211" s="71">
        <f t="shared" si="196"/>
        <v>8.0156839913894888</v>
      </c>
      <c r="BC211" s="71">
        <f t="shared" si="197"/>
        <v>178.19331797657443</v>
      </c>
      <c r="BD211" s="71" t="str">
        <f t="shared" si="162"/>
        <v>-6.70742993937428-1.95169106314645j</v>
      </c>
      <c r="BE211" s="71">
        <f t="shared" si="198"/>
        <v>16.884083806627231</v>
      </c>
      <c r="BF211" s="71">
        <f t="shared" si="199"/>
        <v>16.223648811543001</v>
      </c>
      <c r="BG211" s="71"/>
      <c r="BH211" s="71" t="str">
        <f t="shared" si="163"/>
        <v>0.1372773405517-1.65676750194388j</v>
      </c>
      <c r="BI211" s="71">
        <f t="shared" si="200"/>
        <v>4.4149461081073129</v>
      </c>
      <c r="BJ211" s="71">
        <f t="shared" si="201"/>
        <v>94.736624733391125</v>
      </c>
      <c r="BK211" s="71"/>
      <c r="BL211" s="71">
        <f t="shared" si="202"/>
        <v>-3.4149461081073129</v>
      </c>
      <c r="BM211" s="71">
        <f t="shared" si="203"/>
        <v>-94.736624733391125</v>
      </c>
      <c r="BN211" s="71"/>
      <c r="BO211" s="158"/>
      <c r="BP211" s="158" t="str">
        <f t="shared" si="164"/>
        <v>0.00001+7.59062831748696E-06j</v>
      </c>
      <c r="BQ211" s="158" t="str">
        <f t="shared" si="165"/>
        <v>2.71795488945048E-06+1.05182234642785E-06j</v>
      </c>
      <c r="BR211" s="158" t="str">
        <f t="shared" si="166"/>
        <v>-0.0724320940205106-0.0302560666447453j</v>
      </c>
      <c r="BS211" s="158" t="str">
        <f t="shared" si="167"/>
        <v>0.0000439679548894505+8.64245066391481E-06j</v>
      </c>
      <c r="BT211" s="158" t="str">
        <f t="shared" si="204"/>
        <v>-2.92320447918092E-06-1.95628817242467E-06j</v>
      </c>
      <c r="BU211" s="158" t="str">
        <f t="shared" si="205"/>
        <v>-2.71795488945048E-06-1.05182234642785E-06j</v>
      </c>
      <c r="BV211" s="158" t="str">
        <f t="shared" si="206"/>
        <v>-0.0000056411593686314-3.00811051885252E-06j</v>
      </c>
      <c r="BW211" s="158" t="str">
        <f t="shared" si="207"/>
        <v>0.999339742715096-0.025686987858097j</v>
      </c>
      <c r="BX211" s="158" t="str">
        <f t="shared" si="208"/>
        <v>-0.00001-7.59062831748696E-06j</v>
      </c>
      <c r="BY211" s="158" t="str">
        <f t="shared" si="209"/>
        <v>1.9456130069913+0.261670983366257j</v>
      </c>
      <c r="BZ211" s="71">
        <f t="shared" si="210"/>
        <v>5.858983766329235</v>
      </c>
      <c r="CA211" s="71">
        <f t="shared" si="211"/>
        <v>-172.34009319529929</v>
      </c>
      <c r="CB211" s="158" t="str">
        <f t="shared" si="168"/>
        <v>-4.91096341274962-2.36245660028673j</v>
      </c>
      <c r="CC211" s="71" t="str">
        <f t="shared" si="169"/>
        <v>0.318213917815797-1.25727263080133j</v>
      </c>
      <c r="CD211" s="71">
        <f t="shared" si="212"/>
        <v>2.2582458830470524</v>
      </c>
      <c r="CE211" s="71">
        <f t="shared" si="213"/>
        <v>104.2032135615174</v>
      </c>
      <c r="CF211" s="71"/>
      <c r="CG211" s="71">
        <f t="shared" si="214"/>
        <v>-1.2582458830470524</v>
      </c>
      <c r="CH211" s="71">
        <f t="shared" si="215"/>
        <v>-104.2032135615174</v>
      </c>
      <c r="CI211" s="71"/>
      <c r="CJ211" s="158"/>
      <c r="CK211" s="158"/>
      <c r="CL211" s="158"/>
      <c r="CM211" s="71"/>
      <c r="CN211" s="158">
        <v>91201.083935590897</v>
      </c>
      <c r="CO211" s="158">
        <v>-2.63620638535519</v>
      </c>
      <c r="CP211" s="158">
        <v>99.026027093825704</v>
      </c>
      <c r="CQ211" s="64"/>
      <c r="CR211" s="69"/>
      <c r="CS211" s="69"/>
      <c r="CT211" s="69"/>
      <c r="CU211" s="64"/>
      <c r="CV211" s="69"/>
      <c r="CW211" s="69"/>
      <c r="CX211" s="69"/>
      <c r="CY211" s="64"/>
      <c r="CZ211" s="69"/>
      <c r="DA211" s="69"/>
      <c r="DB211" s="69"/>
      <c r="DC211" s="64"/>
      <c r="DD211" s="69"/>
      <c r="DE211" s="69"/>
      <c r="DF211" s="69"/>
      <c r="DG211" s="64"/>
      <c r="DH211" s="69"/>
      <c r="DI211" s="69"/>
      <c r="DJ211" s="69"/>
      <c r="DK211" s="64"/>
      <c r="DL211" s="69"/>
      <c r="DM211" s="69"/>
      <c r="DN211" s="69"/>
      <c r="DO211" s="70"/>
    </row>
    <row r="212" spans="1:119">
      <c r="A212" s="71">
        <v>148</v>
      </c>
      <c r="B212" s="71">
        <f t="shared" si="144"/>
        <v>27542.287033381672</v>
      </c>
      <c r="C212" s="71" t="str">
        <f t="shared" si="170"/>
        <v>173053.293214267j</v>
      </c>
      <c r="D212" s="71">
        <f t="shared" si="145"/>
        <v>0.987862758799533</v>
      </c>
      <c r="E212" s="71" t="str">
        <f t="shared" si="146"/>
        <v>-0.173053293214267j</v>
      </c>
      <c r="F212" s="71" t="str">
        <f t="shared" si="171"/>
        <v>0.987862758799533-0.173053293214267j</v>
      </c>
      <c r="G212" s="71">
        <f t="shared" si="172"/>
        <v>2.5203846681004734E-2</v>
      </c>
      <c r="H212" s="71">
        <f t="shared" si="173"/>
        <v>-9.9362235727137769</v>
      </c>
      <c r="I212" s="71"/>
      <c r="J212" s="71">
        <f t="shared" si="147"/>
        <v>42.477876106194692</v>
      </c>
      <c r="K212" s="71" t="str">
        <f t="shared" si="148"/>
        <v>1+5.71854607426545j</v>
      </c>
      <c r="L212" s="71">
        <f t="shared" si="149"/>
        <v>-3.1160904279478157</v>
      </c>
      <c r="M212" s="71" t="str">
        <f t="shared" si="150"/>
        <v>0.879386389641561j</v>
      </c>
      <c r="N212" s="71" t="str">
        <f t="shared" si="174"/>
        <v>-3.11609042794782+0.879386389641561j</v>
      </c>
      <c r="O212" s="71" t="str">
        <f t="shared" si="175"/>
        <v>0.182453412978734-1.78367706415013j</v>
      </c>
      <c r="P212" s="71" t="str">
        <f t="shared" si="176"/>
        <v>7.75023347166304-75.7668133444303j</v>
      </c>
      <c r="Q212" s="71"/>
      <c r="R212" s="71">
        <f t="shared" si="151"/>
        <v>46.725663716814154</v>
      </c>
      <c r="S212" s="71" t="str">
        <f t="shared" si="152"/>
        <v>1+0.00778739819464202j</v>
      </c>
      <c r="T212" s="71" t="str">
        <f t="shared" si="177"/>
        <v>-3.11609042794782+0.879386389641561j</v>
      </c>
      <c r="U212" s="71" t="str">
        <f t="shared" si="178"/>
        <v>-0.296588902263716-0.086198924060423j</v>
      </c>
      <c r="V212" s="71" t="str">
        <f t="shared" si="179"/>
        <v>-13.8583133093135-4.02770193839853j</v>
      </c>
      <c r="W212" s="71"/>
      <c r="X212" s="71" t="str">
        <f t="shared" si="153"/>
        <v>-0.263705747726945-3.68274485843928j</v>
      </c>
      <c r="Y212" s="71">
        <f t="shared" si="180"/>
        <v>11.345643693459781</v>
      </c>
      <c r="Z212" s="71">
        <f t="shared" si="181"/>
        <v>85.904282673447753</v>
      </c>
      <c r="AA212" s="71"/>
      <c r="AB212" s="71" t="str">
        <f t="shared" si="154"/>
        <v>-2.23291301178517-0.648961231075526j</v>
      </c>
      <c r="AC212" s="71">
        <f t="shared" si="182"/>
        <v>7.3296048179065219</v>
      </c>
      <c r="AD212" s="71">
        <f t="shared" si="183"/>
        <v>16.205679581598218</v>
      </c>
      <c r="AE212" s="71"/>
      <c r="AF212" s="71" t="str">
        <f t="shared" si="184"/>
        <v>0.0528813489556629-0.616890208906968j</v>
      </c>
      <c r="AG212" s="71">
        <f t="shared" si="185"/>
        <v>-4.1640456989216759</v>
      </c>
      <c r="AH212" s="71">
        <f t="shared" si="186"/>
        <v>94.899557638458873</v>
      </c>
      <c r="AI212" s="71"/>
      <c r="AJ212" s="71" t="str">
        <f t="shared" si="155"/>
        <v>60185.1656721495-48951.6332743951j</v>
      </c>
      <c r="AK212" s="71" t="str">
        <f t="shared" si="156"/>
        <v>31998.3416588815-230.356605500932j</v>
      </c>
      <c r="AL212" s="71" t="str">
        <f t="shared" si="187"/>
        <v>9999.99999999999-128412.593655225j</v>
      </c>
      <c r="AM212" s="71" t="str">
        <f t="shared" si="188"/>
        <v>960.369074444312-39903.7620060803j</v>
      </c>
      <c r="AN212" s="71" t="str">
        <f t="shared" si="189"/>
        <v>10960.3690744443-39903.7620060803j</v>
      </c>
      <c r="AO212" s="71" t="str">
        <f t="shared" si="190"/>
        <v>19101.3558456555-11936.1804312935j</v>
      </c>
      <c r="AP212" s="71" t="str">
        <f t="shared" si="191"/>
        <v>0.271241095638135+0.142214378631835j</v>
      </c>
      <c r="AQ212" s="71" t="str">
        <f t="shared" si="157"/>
        <v>1+2.76885269142827j</v>
      </c>
      <c r="AR212" s="71" t="str">
        <f t="shared" si="158"/>
        <v>1+0.00552665207869915j</v>
      </c>
      <c r="AS212" s="71" t="str">
        <f t="shared" si="159"/>
        <v>8.66996999003478E-06j</v>
      </c>
      <c r="AT212" s="71" t="str">
        <f t="shared" si="192"/>
        <v>-4.7915907667685E-08+8.66996999003478E-06j</v>
      </c>
      <c r="AU212" s="149" t="str">
        <f t="shared" si="193"/>
        <v>318714.095019446-117102.074899485j</v>
      </c>
      <c r="AV212" s="71" t="str">
        <f t="shared" si="160"/>
        <v>9576.39865390069-771.509202490469j</v>
      </c>
      <c r="AW212" s="71"/>
      <c r="AX212" s="71" t="str">
        <f t="shared" si="161"/>
        <v>0.598524915868793-0.0482193251556543j</v>
      </c>
      <c r="AY212" s="71"/>
      <c r="AZ212" s="71" t="str">
        <f t="shared" si="194"/>
        <v>4.23403410058907+0.35400627632013j</v>
      </c>
      <c r="BA212" s="71" t="str">
        <f t="shared" si="195"/>
        <v>2.5512448475857+0.0077193097350978j</v>
      </c>
      <c r="BB212" s="71">
        <f t="shared" si="196"/>
        <v>8.1350825717056097</v>
      </c>
      <c r="BC212" s="71">
        <f t="shared" si="197"/>
        <v>-179.82664050480452</v>
      </c>
      <c r="BD212" s="71" t="str">
        <f t="shared" si="162"/>
        <v>-5.69169828367525-1.67289554421381j</v>
      </c>
      <c r="BE212" s="71">
        <f t="shared" si="198"/>
        <v>15.46468738961215</v>
      </c>
      <c r="BF212" s="71">
        <f t="shared" si="199"/>
        <v>16.379039076793703</v>
      </c>
      <c r="BG212" s="71"/>
      <c r="BH212" s="71" t="str">
        <f t="shared" si="163"/>
        <v>0.139675235651619-1.57342975948817j</v>
      </c>
      <c r="BI212" s="71">
        <f t="shared" si="200"/>
        <v>3.9710368727839374</v>
      </c>
      <c r="BJ212" s="71">
        <f t="shared" si="201"/>
        <v>95.072917133654386</v>
      </c>
      <c r="BK212" s="71"/>
      <c r="BL212" s="71">
        <f t="shared" si="202"/>
        <v>-2.9710368727839374</v>
      </c>
      <c r="BM212" s="71">
        <f t="shared" si="203"/>
        <v>-95.072917133654386</v>
      </c>
      <c r="BN212" s="71"/>
      <c r="BO212" s="158"/>
      <c r="BP212" s="158" t="str">
        <f t="shared" si="164"/>
        <v>0.00001+8.13350478107055E-06j</v>
      </c>
      <c r="BQ212" s="158" t="str">
        <f t="shared" si="165"/>
        <v>2.76441802434427E-06+9.98398373774909E-07j</v>
      </c>
      <c r="BR212" s="158" t="str">
        <f t="shared" si="166"/>
        <v>-0.0738529242641478-0.0287932390571928j</v>
      </c>
      <c r="BS212" s="158" t="str">
        <f t="shared" si="167"/>
        <v>0.0000440144180243443+9.13190315484546E-06j</v>
      </c>
      <c r="BT212" s="158" t="str">
        <f t="shared" si="204"/>
        <v>-2.98765641029784E-06-0.0000019417354122205j</v>
      </c>
      <c r="BU212" s="158" t="str">
        <f t="shared" si="205"/>
        <v>-2.76441802434427E-06-9.98398373774909E-07j</v>
      </c>
      <c r="BV212" s="158" t="str">
        <f t="shared" si="206"/>
        <v>-5.75207443464211E-06-2.94013378599541E-06j</v>
      </c>
      <c r="BW212" s="158" t="str">
        <f t="shared" si="207"/>
        <v>0.999241997354663-0.0275214112524502j</v>
      </c>
      <c r="BX212" s="158" t="str">
        <f t="shared" si="208"/>
        <v>-0.00001-8.13350478107055E-06j</v>
      </c>
      <c r="BY212" s="158" t="str">
        <f t="shared" si="209"/>
        <v>1.96140795145474+0.362534193169523j</v>
      </c>
      <c r="BZ212" s="71">
        <f t="shared" si="210"/>
        <v>5.9972505979321822</v>
      </c>
      <c r="CA212" s="71">
        <f t="shared" si="211"/>
        <v>-169.52799780735538</v>
      </c>
      <c r="CB212" s="158" t="str">
        <f t="shared" si="168"/>
        <v>-4.14438269991592-2.08238503596266j</v>
      </c>
      <c r="CC212" s="71" t="str">
        <f t="shared" si="169"/>
        <v>0.327365692485556-1.19080206374735j</v>
      </c>
      <c r="CD212" s="71">
        <f t="shared" si="212"/>
        <v>1.833204899010537</v>
      </c>
      <c r="CE212" s="71">
        <f t="shared" si="213"/>
        <v>105.37155983110344</v>
      </c>
      <c r="CF212" s="71"/>
      <c r="CG212" s="71">
        <f t="shared" si="214"/>
        <v>-0.83320489901053696</v>
      </c>
      <c r="CH212" s="71">
        <f t="shared" si="215"/>
        <v>-105.37155983110344</v>
      </c>
      <c r="CI212" s="71"/>
      <c r="CJ212" s="158"/>
      <c r="CK212" s="158"/>
      <c r="CL212" s="158"/>
      <c r="CM212" s="71"/>
      <c r="CN212" s="158">
        <v>95499.2586021436</v>
      </c>
      <c r="CO212" s="158">
        <v>-2.772158473208</v>
      </c>
      <c r="CP212" s="158">
        <v>97.448118851125201</v>
      </c>
      <c r="CQ212" s="64"/>
      <c r="CR212" s="69"/>
      <c r="CS212" s="69"/>
      <c r="CT212" s="69"/>
      <c r="CU212" s="64"/>
      <c r="CV212" s="69"/>
      <c r="CW212" s="69"/>
      <c r="CX212" s="69"/>
      <c r="CY212" s="64"/>
      <c r="CZ212" s="69"/>
      <c r="DA212" s="69"/>
      <c r="DB212" s="69"/>
      <c r="DC212" s="64"/>
      <c r="DD212" s="69"/>
      <c r="DE212" s="69"/>
      <c r="DF212" s="69"/>
      <c r="DG212" s="64"/>
      <c r="DH212" s="69"/>
      <c r="DI212" s="69"/>
      <c r="DJ212" s="69"/>
      <c r="DK212" s="64"/>
      <c r="DL212" s="69"/>
      <c r="DM212" s="69"/>
      <c r="DN212" s="69"/>
      <c r="DO212" s="70"/>
    </row>
    <row r="213" spans="1:119">
      <c r="A213" s="71">
        <v>149</v>
      </c>
      <c r="B213" s="71">
        <f t="shared" si="144"/>
        <v>29512.092266663854</v>
      </c>
      <c r="C213" s="71" t="str">
        <f t="shared" si="170"/>
        <v>185429.944514031j</v>
      </c>
      <c r="D213" s="71">
        <f t="shared" si="145"/>
        <v>0.98606458256070262</v>
      </c>
      <c r="E213" s="71" t="str">
        <f t="shared" si="146"/>
        <v>-0.185429944514031j</v>
      </c>
      <c r="F213" s="71" t="str">
        <f t="shared" si="171"/>
        <v>0.986064582560703-0.185429944514031j</v>
      </c>
      <c r="G213" s="71">
        <f t="shared" si="172"/>
        <v>2.9033581857518805E-2</v>
      </c>
      <c r="H213" s="71">
        <f t="shared" si="173"/>
        <v>-10.6501227248304</v>
      </c>
      <c r="I213" s="71"/>
      <c r="J213" s="71">
        <f t="shared" si="147"/>
        <v>42.477876106194692</v>
      </c>
      <c r="K213" s="71" t="str">
        <f t="shared" si="148"/>
        <v>1+6.12753251646615j</v>
      </c>
      <c r="L213" s="71">
        <f t="shared" si="149"/>
        <v>-3.7259041312569234</v>
      </c>
      <c r="M213" s="71" t="str">
        <f t="shared" si="150"/>
        <v>0.942279493264132j</v>
      </c>
      <c r="N213" s="71" t="str">
        <f t="shared" si="174"/>
        <v>-3.72590413125692+0.942279493264132j</v>
      </c>
      <c r="O213" s="71" t="str">
        <f t="shared" si="175"/>
        <v>0.138653292456738-1.60951064521555j</v>
      </c>
      <c r="P213" s="71" t="str">
        <f t="shared" si="176"/>
        <v>5.8896973786933-68.3685937790676j</v>
      </c>
      <c r="Q213" s="71"/>
      <c r="R213" s="71">
        <f t="shared" si="151"/>
        <v>46.725663716814154</v>
      </c>
      <c r="S213" s="71" t="str">
        <f t="shared" si="152"/>
        <v>1+0.00834434750313139j</v>
      </c>
      <c r="T213" s="71" t="str">
        <f t="shared" si="177"/>
        <v>-3.72590413125692+0.942279493264132j</v>
      </c>
      <c r="U213" s="71" t="str">
        <f t="shared" si="178"/>
        <v>-0.251724978261871-0.0659006844544923j</v>
      </c>
      <c r="V213" s="71" t="str">
        <f t="shared" si="179"/>
        <v>-11.7620166833865-3.07925322052849j</v>
      </c>
      <c r="W213" s="71"/>
      <c r="X213" s="71" t="str">
        <f t="shared" si="153"/>
        <v>-0.332075667294923-3.311492799172j</v>
      </c>
      <c r="Y213" s="71">
        <f t="shared" si="180"/>
        <v>10.443930949135895</v>
      </c>
      <c r="Z213" s="71">
        <f t="shared" si="181"/>
        <v>84.273537552913908</v>
      </c>
      <c r="AA213" s="71"/>
      <c r="AB213" s="71" t="str">
        <f t="shared" si="154"/>
        <v>-1.89514838573591-0.49614295976976j</v>
      </c>
      <c r="AC213" s="71">
        <f t="shared" si="182"/>
        <v>5.8407614175871743</v>
      </c>
      <c r="AD213" s="71">
        <f t="shared" si="183"/>
        <v>14.670581003200738</v>
      </c>
      <c r="AE213" s="71"/>
      <c r="AF213" s="71" t="str">
        <f t="shared" si="184"/>
        <v>0.0330489454821387-0.578960214279509j</v>
      </c>
      <c r="AG213" s="71">
        <f t="shared" si="185"/>
        <v>-4.7328971120113064</v>
      </c>
      <c r="AH213" s="71">
        <f t="shared" si="186"/>
        <v>93.267085252311404</v>
      </c>
      <c r="AI213" s="71"/>
      <c r="AJ213" s="71" t="str">
        <f t="shared" si="155"/>
        <v>56832.7646249761-49530.933037645j</v>
      </c>
      <c r="AK213" s="71" t="str">
        <f t="shared" si="156"/>
        <v>31998.0959842577-246.829654777287j</v>
      </c>
      <c r="AL213" s="71" t="str">
        <f t="shared" si="187"/>
        <v>10000-119841.605305235j</v>
      </c>
      <c r="AM213" s="71" t="str">
        <f t="shared" si="188"/>
        <v>959.960036752609-37247.4653715267j</v>
      </c>
      <c r="AN213" s="71" t="str">
        <f t="shared" si="189"/>
        <v>10959.9600367526-37247.4653715267j</v>
      </c>
      <c r="AO213" s="71" t="str">
        <f t="shared" si="190"/>
        <v>18288.3168508393-11845.1744532365j</v>
      </c>
      <c r="AP213" s="71" t="str">
        <f t="shared" si="191"/>
        <v>0.275318214127851+0.151500221664873j</v>
      </c>
      <c r="AQ213" s="71" t="str">
        <f t="shared" si="157"/>
        <v>1+2.9668791122245j</v>
      </c>
      <c r="AR213" s="71" t="str">
        <f t="shared" si="158"/>
        <v>1+0.00592191439565768j</v>
      </c>
      <c r="AS213" s="71" t="str">
        <f t="shared" si="159"/>
        <v>9.29004022015295E-06j</v>
      </c>
      <c r="AT213" s="71" t="str">
        <f t="shared" si="192"/>
        <v>-5.50148229159626E-08+9.29004022015295E-06j</v>
      </c>
      <c r="AU213" s="149" t="str">
        <f t="shared" si="193"/>
        <v>318712.652829172-109529.549500672j</v>
      </c>
      <c r="AV213" s="71" t="str">
        <f t="shared" si="160"/>
        <v>9567.25819760628-825.897950556434j</v>
      </c>
      <c r="AW213" s="71"/>
      <c r="AX213" s="71" t="str">
        <f t="shared" si="161"/>
        <v>0.597953637350392-0.0516186219097771j</v>
      </c>
      <c r="AY213" s="71"/>
      <c r="AZ213" s="71" t="str">
        <f t="shared" si="194"/>
        <v>4.2893345897572+0.5241176595713j</v>
      </c>
      <c r="BA213" s="71" t="str">
        <f t="shared" si="195"/>
        <v>2.59187745106382+0.0919885205070276j</v>
      </c>
      <c r="BB213" s="71">
        <f t="shared" si="196"/>
        <v>8.277756270675301</v>
      </c>
      <c r="BC213" s="71">
        <f t="shared" si="197"/>
        <v>-177.96736427541984</v>
      </c>
      <c r="BD213" s="71" t="str">
        <f t="shared" si="162"/>
        <v>-4.86635291057971-1.46027364607643j</v>
      </c>
      <c r="BE213" s="71">
        <f t="shared" si="198"/>
        <v>14.118517688262484</v>
      </c>
      <c r="BF213" s="71">
        <f t="shared" si="199"/>
        <v>16.70321672778087</v>
      </c>
      <c r="BG213" s="71"/>
      <c r="BH213" s="71" t="str">
        <f t="shared" si="163"/>
        <v>0.138916510120595-1.49755380085492j</v>
      </c>
      <c r="BI213" s="71">
        <f t="shared" si="200"/>
        <v>3.5448591586640115</v>
      </c>
      <c r="BJ213" s="71">
        <f t="shared" si="201"/>
        <v>95.299720976891493</v>
      </c>
      <c r="BK213" s="71"/>
      <c r="BL213" s="71">
        <f t="shared" si="202"/>
        <v>-2.5448591586640115</v>
      </c>
      <c r="BM213" s="71">
        <f t="shared" si="203"/>
        <v>-95.299720976891493</v>
      </c>
      <c r="BN213" s="71"/>
      <c r="BO213" s="158"/>
      <c r="BP213" s="158" t="str">
        <f t="shared" si="164"/>
        <v>0.00001+8.71520739215946E-06j</v>
      </c>
      <c r="BQ213" s="158" t="str">
        <f t="shared" si="165"/>
        <v>2.80619960084123E-06+9.45842245232973E-07j</v>
      </c>
      <c r="BR213" s="158" t="str">
        <f t="shared" si="166"/>
        <v>-0.0751368550891352-0.0273408429909524j</v>
      </c>
      <c r="BS213" s="158" t="str">
        <f t="shared" si="167"/>
        <v>0.0000440561996008412+9.66104963739243E-06j</v>
      </c>
      <c r="BT213" s="158" t="str">
        <f t="shared" si="204"/>
        <v>-3.04610304392268E-06-1.93043452267836E-06j</v>
      </c>
      <c r="BU213" s="158" t="str">
        <f t="shared" si="205"/>
        <v>-2.80619960084123E-06-9.45842245232973E-07j</v>
      </c>
      <c r="BV213" s="158" t="str">
        <f t="shared" si="206"/>
        <v>-5.85230264476391E-06-2.87627676791133E-06j</v>
      </c>
      <c r="BW213" s="158" t="str">
        <f t="shared" si="207"/>
        <v>0.999129794242487-0.0294864121156228j</v>
      </c>
      <c r="BX213" s="158" t="str">
        <f t="shared" si="208"/>
        <v>-0.00001-8.71520739215946E-06j</v>
      </c>
      <c r="BY213" s="158" t="str">
        <f t="shared" si="209"/>
        <v>1.97950776404129+0.464628577637459j</v>
      </c>
      <c r="BZ213" s="71">
        <f t="shared" si="210"/>
        <v>6.1640521268037718</v>
      </c>
      <c r="CA213" s="71">
        <f t="shared" si="211"/>
        <v>-166.79069370686619</v>
      </c>
      <c r="CB213" s="158" t="str">
        <f t="shared" si="168"/>
        <v>-3.52093874587189-1.86265893981507j</v>
      </c>
      <c r="CC213" s="71" t="str">
        <f t="shared" si="169"/>
        <v>0.334422105044638-1.13070075470551j</v>
      </c>
      <c r="CD213" s="71">
        <f t="shared" si="212"/>
        <v>1.4311550147924446</v>
      </c>
      <c r="CE213" s="71">
        <f t="shared" si="213"/>
        <v>106.47639154544528</v>
      </c>
      <c r="CF213" s="71"/>
      <c r="CG213" s="71">
        <f t="shared" si="214"/>
        <v>-0.43115501479244456</v>
      </c>
      <c r="CH213" s="71">
        <f t="shared" si="215"/>
        <v>-106.47639154544528</v>
      </c>
      <c r="CI213" s="71"/>
      <c r="CJ213" s="158"/>
      <c r="CK213" s="158"/>
      <c r="CL213" s="158"/>
      <c r="CM213" s="71"/>
      <c r="CN213" s="158">
        <v>100000</v>
      </c>
      <c r="CO213" s="158">
        <v>-2.9110735299394901</v>
      </c>
      <c r="CP213" s="158">
        <v>95.721052795552396</v>
      </c>
      <c r="CQ213" s="64"/>
      <c r="CR213" s="69"/>
      <c r="CS213" s="69"/>
      <c r="CT213" s="69"/>
      <c r="CU213" s="64"/>
      <c r="CV213" s="69"/>
      <c r="CW213" s="69"/>
      <c r="CX213" s="69"/>
      <c r="CY213" s="64"/>
      <c r="CZ213" s="69"/>
      <c r="DA213" s="69"/>
      <c r="DB213" s="69"/>
      <c r="DC213" s="64"/>
      <c r="DD213" s="69"/>
      <c r="DE213" s="69"/>
      <c r="DF213" s="69"/>
      <c r="DG213" s="64"/>
      <c r="DH213" s="69"/>
      <c r="DI213" s="69"/>
      <c r="DJ213" s="69"/>
      <c r="DK213" s="64"/>
      <c r="DL213" s="69"/>
      <c r="DM213" s="69"/>
      <c r="DN213" s="69"/>
      <c r="DO213" s="70"/>
    </row>
    <row r="214" spans="1:119">
      <c r="A214" s="71">
        <v>150</v>
      </c>
      <c r="B214" s="71">
        <f t="shared" si="144"/>
        <v>31622.77660168384</v>
      </c>
      <c r="C214" s="71" t="str">
        <f t="shared" si="170"/>
        <v>198691.765315922j</v>
      </c>
      <c r="D214" s="71">
        <f t="shared" si="145"/>
        <v>0.98399999999999999</v>
      </c>
      <c r="E214" s="71" t="str">
        <f t="shared" si="146"/>
        <v>-0.198691765315922j</v>
      </c>
      <c r="F214" s="71" t="str">
        <f t="shared" si="171"/>
        <v>0.984-0.198691765315922j</v>
      </c>
      <c r="G214" s="71">
        <f t="shared" si="172"/>
        <v>3.3460914683403301E-2</v>
      </c>
      <c r="H214" s="71">
        <f t="shared" si="173"/>
        <v>-11.415809180439439</v>
      </c>
      <c r="I214" s="71"/>
      <c r="J214" s="71">
        <f t="shared" si="147"/>
        <v>42.477876106194692</v>
      </c>
      <c r="K214" s="71" t="str">
        <f t="shared" si="148"/>
        <v>1+6.56576938486464j</v>
      </c>
      <c r="L214" s="71">
        <f t="shared" si="149"/>
        <v>-4.4260639431496926</v>
      </c>
      <c r="M214" s="71" t="str">
        <f t="shared" si="150"/>
        <v>1.00967066796202j</v>
      </c>
      <c r="N214" s="71" t="str">
        <f t="shared" si="174"/>
        <v>-4.42606394314969+1.00967066796202j</v>
      </c>
      <c r="O214" s="71" t="str">
        <f t="shared" si="175"/>
        <v>0.1069023163215-1.45904653314658j</v>
      </c>
      <c r="P214" s="71" t="str">
        <f t="shared" si="176"/>
        <v>4.54098334816991-61.9771978681733j</v>
      </c>
      <c r="Q214" s="71"/>
      <c r="R214" s="71">
        <f t="shared" si="151"/>
        <v>46.725663716814154</v>
      </c>
      <c r="S214" s="71" t="str">
        <f t="shared" si="152"/>
        <v>1+0.00894112943921649j</v>
      </c>
      <c r="T214" s="71" t="str">
        <f t="shared" si="177"/>
        <v>-4.42606394314969+1.00967066796202j</v>
      </c>
      <c r="U214" s="71" t="str">
        <f t="shared" si="178"/>
        <v>-0.21432064342642-0.0509107865453174j</v>
      </c>
      <c r="V214" s="71" t="str">
        <f t="shared" si="179"/>
        <v>-10.0142743123141-2.37884029167501j</v>
      </c>
      <c r="W214" s="71"/>
      <c r="X214" s="71" t="str">
        <f t="shared" si="153"/>
        <v>-0.37925622376479-2.99149209348649j</v>
      </c>
      <c r="Y214" s="71">
        <f t="shared" si="180"/>
        <v>9.5870051535983016</v>
      </c>
      <c r="Z214" s="71">
        <f t="shared" si="181"/>
        <v>82.774685244724679</v>
      </c>
      <c r="AA214" s="71"/>
      <c r="AB214" s="71" t="str">
        <f t="shared" si="154"/>
        <v>-1.61354436982778-0.383289316793711j</v>
      </c>
      <c r="AC214" s="71">
        <f t="shared" si="182"/>
        <v>4.394015649110127</v>
      </c>
      <c r="AD214" s="71">
        <f t="shared" si="183"/>
        <v>13.362656355595959</v>
      </c>
      <c r="AE214" s="71"/>
      <c r="AF214" s="71" t="str">
        <f t="shared" si="184"/>
        <v>0.0155350259982235-0.542601347355746j</v>
      </c>
      <c r="AG214" s="71">
        <f t="shared" si="185"/>
        <v>-5.3068241297630347</v>
      </c>
      <c r="AH214" s="71">
        <f t="shared" si="186"/>
        <v>91.63996706140324</v>
      </c>
      <c r="AI214" s="71"/>
      <c r="AJ214" s="71" t="str">
        <f t="shared" si="155"/>
        <v>53416.570740822-49883.1338667987j</v>
      </c>
      <c r="AK214" s="71" t="str">
        <f t="shared" si="156"/>
        <v>31997.8139167009-264.480408747762j</v>
      </c>
      <c r="AL214" s="71" t="str">
        <f t="shared" si="187"/>
        <v>10000-111842.693565527j</v>
      </c>
      <c r="AM214" s="71" t="str">
        <f t="shared" si="188"/>
        <v>959.490828124114-34768.9664975083j</v>
      </c>
      <c r="AN214" s="71" t="str">
        <f t="shared" si="189"/>
        <v>10959.4908281241-34768.9664975083j</v>
      </c>
      <c r="AO214" s="71" t="str">
        <f t="shared" si="190"/>
        <v>17491.8006659108-11700.7206047703j</v>
      </c>
      <c r="AP214" s="71" t="str">
        <f t="shared" si="191"/>
        <v>0.279941343565463+0.161259841224392j</v>
      </c>
      <c r="AQ214" s="71" t="str">
        <f t="shared" si="157"/>
        <v>1+3.17906824505475j</v>
      </c>
      <c r="AR214" s="71" t="str">
        <f t="shared" si="158"/>
        <v>1+0.00634544559891168j</v>
      </c>
      <c r="AS214" s="71" t="str">
        <f t="shared" si="159"/>
        <v>9.95445744232769E-06j</v>
      </c>
      <c r="AT214" s="71" t="str">
        <f t="shared" si="192"/>
        <v>-6.31654681669719E-08+9.95445744232769E-06j</v>
      </c>
      <c r="AU214" s="149" t="str">
        <f t="shared" si="193"/>
        <v>318710.996989281-102479.872483763j</v>
      </c>
      <c r="AV214" s="71" t="str">
        <f t="shared" si="160"/>
        <v>9556.78504390421-883.996837792825j</v>
      </c>
      <c r="AW214" s="71"/>
      <c r="AX214" s="71" t="str">
        <f t="shared" si="161"/>
        <v>0.597299065244013-0.0552498023620516j</v>
      </c>
      <c r="AY214" s="71"/>
      <c r="AZ214" s="71" t="str">
        <f t="shared" si="194"/>
        <v>4.35168242820473+0.692695191077948j</v>
      </c>
      <c r="BA214" s="71" t="str">
        <f t="shared" si="195"/>
        <v>2.63752711900968+0.173316596029157j</v>
      </c>
      <c r="BB214" s="71">
        <f t="shared" si="196"/>
        <v>8.4426513024901571</v>
      </c>
      <c r="BC214" s="71">
        <f t="shared" si="197"/>
        <v>-176.24039761813592</v>
      </c>
      <c r="BD214" s="71" t="str">
        <f t="shared" si="162"/>
        <v>-4.18933663346512-1.29058998519067j</v>
      </c>
      <c r="BE214" s="71">
        <f t="shared" si="198"/>
        <v>12.836666951600275</v>
      </c>
      <c r="BF214" s="71">
        <f t="shared" si="199"/>
        <v>17.122258737460101</v>
      </c>
      <c r="BG214" s="71"/>
      <c r="BH214" s="71" t="str">
        <f t="shared" si="163"/>
        <v>0.135015870889368-1.42843329063673j</v>
      </c>
      <c r="BI214" s="71">
        <f t="shared" si="200"/>
        <v>3.1358271727270952</v>
      </c>
      <c r="BJ214" s="71">
        <f t="shared" si="201"/>
        <v>95.399569443267382</v>
      </c>
      <c r="BK214" s="71"/>
      <c r="BL214" s="71">
        <f t="shared" si="202"/>
        <v>-2.1358271727270952</v>
      </c>
      <c r="BM214" s="71">
        <f t="shared" si="203"/>
        <v>-95.399569443267382</v>
      </c>
      <c r="BN214" s="71"/>
      <c r="BO214" s="158"/>
      <c r="BP214" s="158" t="str">
        <f t="shared" si="164"/>
        <v>0.00001+9.33851296984833E-06j</v>
      </c>
      <c r="BQ214" s="158" t="str">
        <f t="shared" si="165"/>
        <v>2.84363259708889E-06+8.9448617578825E-07j</v>
      </c>
      <c r="BR214" s="158" t="str">
        <f t="shared" si="166"/>
        <v>-0.0762922266964279-0.025910189428606j</v>
      </c>
      <c r="BS214" s="158" t="str">
        <f t="shared" si="167"/>
        <v>0.0000440936325970889+0.0000102329991456366j</v>
      </c>
      <c r="BT214" s="158" t="str">
        <f t="shared" si="204"/>
        <v>-0.0000030988624676799-1.92317266378919E-06j</v>
      </c>
      <c r="BU214" s="158" t="str">
        <f t="shared" si="205"/>
        <v>-2.84363259708889E-06-8.9448617578825E-07j</v>
      </c>
      <c r="BV214" s="158" t="str">
        <f t="shared" si="206"/>
        <v>-5.94249506476879E-06-2.81765883957744E-06j</v>
      </c>
      <c r="BW214" s="158" t="str">
        <f t="shared" si="207"/>
        <v>0.999000998903416-0.0315911869576479j</v>
      </c>
      <c r="BX214" s="158" t="str">
        <f t="shared" si="208"/>
        <v>-0.00001-9.33851296984833E-06j</v>
      </c>
      <c r="BY214" s="158" t="str">
        <f t="shared" si="209"/>
        <v>2.00023434359187+0.568329279085048j</v>
      </c>
      <c r="BZ214" s="71">
        <f t="shared" si="210"/>
        <v>6.3587921689183986</v>
      </c>
      <c r="CA214" s="71">
        <f t="shared" si="211"/>
        <v>-164.13848984400755</v>
      </c>
      <c r="CB214" s="158" t="str">
        <f t="shared" si="168"/>
        <v>-3.00963232234445-1.6836929634586j</v>
      </c>
      <c r="CC214" s="71" t="str">
        <f t="shared" si="169"/>
        <v>0.339449925103505-1.07650083973404j</v>
      </c>
      <c r="CD214" s="71">
        <f t="shared" si="212"/>
        <v>1.0519680391553115</v>
      </c>
      <c r="CE214" s="71">
        <f t="shared" si="213"/>
        <v>107.50147721739576</v>
      </c>
      <c r="CF214" s="71"/>
      <c r="CG214" s="71">
        <f t="shared" si="214"/>
        <v>-5.1968039155311452E-2</v>
      </c>
      <c r="CH214" s="71">
        <f t="shared" si="215"/>
        <v>-107.50147721739576</v>
      </c>
      <c r="CI214" s="71"/>
      <c r="CJ214" s="158"/>
      <c r="CK214" s="158"/>
      <c r="CL214" s="158"/>
      <c r="CM214" s="71"/>
      <c r="CN214" s="158">
        <v>104712.85480508899</v>
      </c>
      <c r="CO214" s="158">
        <v>-3.0537150018541501</v>
      </c>
      <c r="CP214" s="158">
        <v>93.840616331009301</v>
      </c>
      <c r="CQ214" s="64"/>
      <c r="CR214" s="69"/>
      <c r="CS214" s="69"/>
      <c r="CT214" s="69"/>
      <c r="CU214" s="64"/>
      <c r="CV214" s="69"/>
      <c r="CW214" s="69"/>
      <c r="CX214" s="69"/>
      <c r="CY214" s="64"/>
      <c r="CZ214" s="69"/>
      <c r="DA214" s="69"/>
      <c r="DB214" s="69"/>
      <c r="DC214" s="64"/>
      <c r="DD214" s="69"/>
      <c r="DE214" s="69"/>
      <c r="DF214" s="69"/>
      <c r="DG214" s="64"/>
      <c r="DH214" s="69"/>
      <c r="DI214" s="69"/>
      <c r="DJ214" s="69"/>
      <c r="DK214" s="64"/>
      <c r="DL214" s="69"/>
      <c r="DM214" s="69"/>
      <c r="DN214" s="69"/>
      <c r="DO214" s="70"/>
    </row>
    <row r="215" spans="1:119">
      <c r="A215" s="71">
        <v>151</v>
      </c>
      <c r="B215" s="71">
        <f t="shared" si="144"/>
        <v>33884.41561392029</v>
      </c>
      <c r="C215" s="71" t="str">
        <f t="shared" si="170"/>
        <v>212902.062327751j</v>
      </c>
      <c r="D215" s="71">
        <f t="shared" si="145"/>
        <v>0.9816295420560498</v>
      </c>
      <c r="E215" s="71" t="str">
        <f t="shared" si="146"/>
        <v>-0.212902062327751j</v>
      </c>
      <c r="F215" s="71" t="str">
        <f t="shared" si="171"/>
        <v>0.98162954205605-0.212902062327751j</v>
      </c>
      <c r="G215" s="71">
        <f t="shared" si="172"/>
        <v>3.8583867338678891E-2</v>
      </c>
      <c r="H215" s="71">
        <f t="shared" si="173"/>
        <v>-12.237145440338029</v>
      </c>
      <c r="I215" s="71"/>
      <c r="J215" s="71">
        <f t="shared" si="147"/>
        <v>42.477876106194692</v>
      </c>
      <c r="K215" s="71" t="str">
        <f t="shared" si="148"/>
        <v>1+7.03534864962053j</v>
      </c>
      <c r="L215" s="71">
        <f t="shared" si="149"/>
        <v>-5.2299549668010252</v>
      </c>
      <c r="M215" s="71" t="str">
        <f t="shared" si="150"/>
        <v>1.08188161265346j</v>
      </c>
      <c r="N215" s="71" t="str">
        <f t="shared" si="174"/>
        <v>-5.22995496680103+1.08188161265346j</v>
      </c>
      <c r="O215" s="71" t="str">
        <f t="shared" si="175"/>
        <v>0.0834929002589769-1.32793097839832j</v>
      </c>
      <c r="P215" s="71" t="str">
        <f t="shared" si="176"/>
        <v>3.54660107294769-56.4076875779817j</v>
      </c>
      <c r="Q215" s="71"/>
      <c r="R215" s="71">
        <f t="shared" si="151"/>
        <v>46.725663716814154</v>
      </c>
      <c r="S215" s="71" t="str">
        <f t="shared" si="152"/>
        <v>1+0.00958059280474879j</v>
      </c>
      <c r="T215" s="71" t="str">
        <f t="shared" si="177"/>
        <v>-5.22995496680103+1.08188161265346j</v>
      </c>
      <c r="U215" s="71" t="str">
        <f t="shared" si="178"/>
        <v>-0.182996486651731-0.0396869816682949j</v>
      </c>
      <c r="V215" s="71" t="str">
        <f t="shared" si="179"/>
        <v>-8.55063229664725-1.85440055936812j</v>
      </c>
      <c r="W215" s="71"/>
      <c r="X215" s="71" t="str">
        <f t="shared" si="153"/>
        <v>-0.412214231314778-2.71300682220439j</v>
      </c>
      <c r="Y215" s="71">
        <f t="shared" si="180"/>
        <v>8.7681381193556351</v>
      </c>
      <c r="Z215" s="71">
        <f t="shared" si="181"/>
        <v>81.36055808586508</v>
      </c>
      <c r="AA215" s="71"/>
      <c r="AB215" s="71" t="str">
        <f t="shared" si="154"/>
        <v>-1.37771586541797-0.298789257080225j</v>
      </c>
      <c r="AC215" s="71">
        <f t="shared" si="182"/>
        <v>2.9828004655315494</v>
      </c>
      <c r="AD215" s="71">
        <f t="shared" si="183"/>
        <v>12.236409529441687</v>
      </c>
      <c r="AE215" s="71"/>
      <c r="AF215" s="71" t="str">
        <f t="shared" si="184"/>
        <v>0.00010582982827481-0.507841727270502j</v>
      </c>
      <c r="AG215" s="71">
        <f t="shared" si="185"/>
        <v>-5.8854321674193111</v>
      </c>
      <c r="AH215" s="71">
        <f t="shared" si="186"/>
        <v>90.011939945249381</v>
      </c>
      <c r="AI215" s="71"/>
      <c r="AJ215" s="71" t="str">
        <f t="shared" si="155"/>
        <v>49968.0255831529-49999.9897763656j</v>
      </c>
      <c r="AK215" s="71" t="str">
        <f t="shared" si="156"/>
        <v>31997.4900659466-283.392995573033j</v>
      </c>
      <c r="AL215" s="71" t="str">
        <f t="shared" si="187"/>
        <v>10000-104377.674782748j</v>
      </c>
      <c r="AM215" s="71" t="str">
        <f t="shared" si="188"/>
        <v>958.952669866085-32456.4324156735j</v>
      </c>
      <c r="AN215" s="71" t="str">
        <f t="shared" si="189"/>
        <v>10958.9526698661-32456.4324156735j</v>
      </c>
      <c r="AO215" s="71" t="str">
        <f t="shared" si="190"/>
        <v>16718.6133227868-11506.203759833j</v>
      </c>
      <c r="AP215" s="71" t="str">
        <f t="shared" si="191"/>
        <v>0.28517442800963+0.171488482851486j</v>
      </c>
      <c r="AQ215" s="71" t="str">
        <f t="shared" si="157"/>
        <v>1+3.40643299724402j</v>
      </c>
      <c r="AR215" s="71" t="str">
        <f t="shared" si="158"/>
        <v>1+0.00679926745956889j</v>
      </c>
      <c r="AS215" s="71" t="str">
        <f t="shared" si="159"/>
        <v>0.0000106663933226203j</v>
      </c>
      <c r="AT215" s="71" t="str">
        <f t="shared" si="192"/>
        <v>-7.25236610294551E-08+0.0000106663933226203j</v>
      </c>
      <c r="AU215" s="149" t="str">
        <f t="shared" si="193"/>
        <v>318709.095851932-95919.3908839686j</v>
      </c>
      <c r="AV215" s="71" t="str">
        <f t="shared" si="160"/>
        <v>9544.78849602195-946.03064096654j</v>
      </c>
      <c r="AW215" s="71"/>
      <c r="AX215" s="71" t="str">
        <f t="shared" si="161"/>
        <v>0.596549281001372-0.0591269150604087j</v>
      </c>
      <c r="AY215" s="71"/>
      <c r="AZ215" s="71" t="str">
        <f t="shared" si="194"/>
        <v>4.42180049383392+0.859756935283961j</v>
      </c>
      <c r="BA215" s="71" t="str">
        <f t="shared" si="195"/>
        <v>2.68865668061327+0.251439959366599j</v>
      </c>
      <c r="BB215" s="71">
        <f t="shared" si="196"/>
        <v>8.6285242508913225</v>
      </c>
      <c r="BC215" s="71">
        <f t="shared" si="197"/>
        <v>-174.65730633655437</v>
      </c>
      <c r="BD215" s="71" t="str">
        <f t="shared" si="162"/>
        <v>-3.62907740688348-1.14975455336364j</v>
      </c>
      <c r="BE215" s="71">
        <f t="shared" si="198"/>
        <v>11.61132471642285</v>
      </c>
      <c r="BF215" s="71">
        <f t="shared" si="199"/>
        <v>17.579103192887402</v>
      </c>
      <c r="BG215" s="71"/>
      <c r="BH215" s="71" t="str">
        <f t="shared" si="163"/>
        <v>0.12797624334436-1.36538544287229j</v>
      </c>
      <c r="BI215" s="71">
        <f t="shared" si="200"/>
        <v>2.7430920834719714</v>
      </c>
      <c r="BJ215" s="71">
        <f t="shared" si="201"/>
        <v>95.354633608695138</v>
      </c>
      <c r="BK215" s="71"/>
      <c r="BL215" s="71">
        <f t="shared" si="202"/>
        <v>-1.7430920834719714</v>
      </c>
      <c r="BM215" s="71">
        <f t="shared" si="203"/>
        <v>-95.354633608695138</v>
      </c>
      <c r="BN215" s="71"/>
      <c r="BO215" s="158"/>
      <c r="BP215" s="158" t="str">
        <f t="shared" si="164"/>
        <v>0.00001+0.0000100063969294043j</v>
      </c>
      <c r="BQ215" s="158" t="str">
        <f t="shared" si="165"/>
        <v>2.87705862283466E-06+8.44595688558191E-07j</v>
      </c>
      <c r="BR215" s="158" t="str">
        <f t="shared" si="166"/>
        <v>-0.0773279988176205-0.0245106273697396j</v>
      </c>
      <c r="BS215" s="158" t="str">
        <f t="shared" si="167"/>
        <v>0.0000441270586228347+0.0000108509926179625j</v>
      </c>
      <c r="BT215" s="158" t="str">
        <f t="shared" si="204"/>
        <v>-3.14629250036096E-06-1.92066743515877E-06j</v>
      </c>
      <c r="BU215" s="158" t="str">
        <f t="shared" si="205"/>
        <v>-2.87705862283466E-06-8.44595688558191E-07j</v>
      </c>
      <c r="BV215" s="158" t="str">
        <f t="shared" si="206"/>
        <v>-6.02335112319562E-06-2.76526312371696E-06j</v>
      </c>
      <c r="BW215" s="158" t="str">
        <f t="shared" si="207"/>
        <v>0.998853163011409-0.033845557367438j</v>
      </c>
      <c r="BX215" s="158" t="str">
        <f t="shared" si="208"/>
        <v>-0.00001-0.0000100063969294043j</v>
      </c>
      <c r="BY215" s="158" t="str">
        <f t="shared" si="209"/>
        <v>2.02395233307603+0.673994395438611j</v>
      </c>
      <c r="BZ215" s="71">
        <f t="shared" si="210"/>
        <v>6.5807357665111654</v>
      </c>
      <c r="CA215" s="71">
        <f t="shared" si="211"/>
        <v>-161.58177609270331</v>
      </c>
      <c r="CB215" s="158" t="str">
        <f t="shared" si="168"/>
        <v>-2.58704895543922-1.53330798576414j</v>
      </c>
      <c r="CC215" s="71" t="str">
        <f t="shared" si="169"/>
        <v>0.342496672478027-1.02777612003136j</v>
      </c>
      <c r="CD215" s="71">
        <f t="shared" si="212"/>
        <v>0.69530359909180495</v>
      </c>
      <c r="CE215" s="71">
        <f t="shared" si="213"/>
        <v>108.43016385254616</v>
      </c>
      <c r="CF215" s="71"/>
      <c r="CG215" s="71">
        <f t="shared" si="214"/>
        <v>0.30469640090819505</v>
      </c>
      <c r="CH215" s="71">
        <f t="shared" si="215"/>
        <v>-108.43016385254616</v>
      </c>
      <c r="CI215" s="71"/>
      <c r="CJ215" s="158"/>
      <c r="CK215" s="158"/>
      <c r="CL215" s="158"/>
      <c r="CM215" s="71"/>
      <c r="CN215" s="158">
        <v>109647.819614318</v>
      </c>
      <c r="CO215" s="158">
        <v>-3.20085936005886</v>
      </c>
      <c r="CP215" s="158">
        <v>91.802279041047299</v>
      </c>
      <c r="CQ215" s="64"/>
      <c r="CR215" s="69"/>
      <c r="CS215" s="69"/>
      <c r="CT215" s="69"/>
      <c r="CU215" s="64"/>
      <c r="CV215" s="69"/>
      <c r="CW215" s="69"/>
      <c r="CX215" s="69"/>
      <c r="CY215" s="64"/>
      <c r="CZ215" s="69"/>
      <c r="DA215" s="69"/>
      <c r="DB215" s="69"/>
      <c r="DC215" s="64"/>
      <c r="DD215" s="69"/>
      <c r="DE215" s="69"/>
      <c r="DF215" s="69"/>
      <c r="DG215" s="64"/>
      <c r="DH215" s="69"/>
      <c r="DI215" s="69"/>
      <c r="DJ215" s="69"/>
      <c r="DK215" s="64"/>
      <c r="DL215" s="69"/>
      <c r="DM215" s="69"/>
      <c r="DN215" s="69"/>
      <c r="DO215" s="70"/>
    </row>
    <row r="216" spans="1:119">
      <c r="A216" s="71">
        <v>152</v>
      </c>
      <c r="B216" s="71">
        <f t="shared" si="144"/>
        <v>36307.805477010166</v>
      </c>
      <c r="C216" s="71" t="str">
        <f t="shared" si="170"/>
        <v>228128.669909085j</v>
      </c>
      <c r="D216" s="71">
        <f t="shared" si="145"/>
        <v>0.97890789218309737</v>
      </c>
      <c r="E216" s="71" t="str">
        <f t="shared" si="146"/>
        <v>-0.228128669909085j</v>
      </c>
      <c r="F216" s="71" t="str">
        <f t="shared" si="171"/>
        <v>0.978907892183097-0.228128669909085j</v>
      </c>
      <c r="G216" s="71">
        <f t="shared" si="172"/>
        <v>4.4517936481275389E-2</v>
      </c>
      <c r="H216" s="71">
        <f t="shared" si="173"/>
        <v>-13.118302956365682</v>
      </c>
      <c r="I216" s="71"/>
      <c r="J216" s="71">
        <f t="shared" si="147"/>
        <v>42.477876106194692</v>
      </c>
      <c r="K216" s="71" t="str">
        <f t="shared" si="148"/>
        <v>1+7.53851189714571j</v>
      </c>
      <c r="L216" s="71">
        <f t="shared" si="149"/>
        <v>-6.1529453568950689</v>
      </c>
      <c r="M216" s="71" t="str">
        <f t="shared" si="150"/>
        <v>1.15925703393978j</v>
      </c>
      <c r="N216" s="71" t="str">
        <f t="shared" si="174"/>
        <v>-6.15294535689507+1.15925703393978j</v>
      </c>
      <c r="O216" s="71" t="str">
        <f t="shared" si="175"/>
        <v>0.0659682444272035-1.21275865670004j</v>
      </c>
      <c r="P216" s="71" t="str">
        <f t="shared" si="176"/>
        <v>2.80219091372192-51.5154119660194j</v>
      </c>
      <c r="Q216" s="71"/>
      <c r="R216" s="71">
        <f t="shared" si="151"/>
        <v>46.725663716814154</v>
      </c>
      <c r="S216" s="71" t="str">
        <f t="shared" si="152"/>
        <v>1+0.0102657901459088j</v>
      </c>
      <c r="T216" s="71" t="str">
        <f t="shared" si="177"/>
        <v>-6.15294535689507+1.15925703393978j</v>
      </c>
      <c r="U216" s="71" t="str">
        <f t="shared" si="178"/>
        <v>-0.156648859075068-0.031182152734758j</v>
      </c>
      <c r="V216" s="71" t="str">
        <f t="shared" si="179"/>
        <v>-7.31952191076424-1.45700678265064j</v>
      </c>
      <c r="W216" s="71"/>
      <c r="X216" s="71" t="str">
        <f t="shared" si="153"/>
        <v>-0.435473719958875-2.4684959147856j</v>
      </c>
      <c r="Y216" s="71">
        <f t="shared" si="180"/>
        <v>7.9817462452271322</v>
      </c>
      <c r="Z216" s="71">
        <f t="shared" si="181"/>
        <v>79.995243774227845</v>
      </c>
      <c r="AA216" s="71"/>
      <c r="AB216" s="71" t="str">
        <f t="shared" si="154"/>
        <v>-1.17935389031854-0.234759406186425j</v>
      </c>
      <c r="AC216" s="71">
        <f t="shared" si="182"/>
        <v>1.6016456191513062</v>
      </c>
      <c r="AD216" s="71">
        <f t="shared" si="183"/>
        <v>11.258006680240698</v>
      </c>
      <c r="AE216" s="71"/>
      <c r="AF216" s="71" t="str">
        <f t="shared" si="184"/>
        <v>-0.0134546864841641-0.474685155114096j</v>
      </c>
      <c r="AG216" s="71">
        <f t="shared" si="185"/>
        <v>-6.468399242809852</v>
      </c>
      <c r="AH216" s="71">
        <f t="shared" si="186"/>
        <v>88.376417730147182</v>
      </c>
      <c r="AI216" s="71"/>
      <c r="AJ216" s="71" t="str">
        <f t="shared" si="155"/>
        <v>46519.7846024497-49878.7339533258j</v>
      </c>
      <c r="AK216" s="71" t="str">
        <f t="shared" si="156"/>
        <v>31997.1182436143-303.657537074921j</v>
      </c>
      <c r="AL216" s="71" t="str">
        <f t="shared" si="187"/>
        <v>10000-97410.9138981891j</v>
      </c>
      <c r="AM216" s="71" t="str">
        <f t="shared" si="188"/>
        <v>958.335525499508-30298.8220469838j</v>
      </c>
      <c r="AN216" s="71" t="str">
        <f t="shared" si="189"/>
        <v>10958.3355254995-30298.8220469838j</v>
      </c>
      <c r="AO216" s="71" t="str">
        <f t="shared" si="190"/>
        <v>15974.7378649287-11265.9963059563j</v>
      </c>
      <c r="AP216" s="71" t="str">
        <f t="shared" si="191"/>
        <v>0.291086205717543+0.182174078156665j</v>
      </c>
      <c r="AQ216" s="71" t="str">
        <f t="shared" si="157"/>
        <v>1+3.65005871854536j</v>
      </c>
      <c r="AR216" s="71" t="str">
        <f t="shared" si="158"/>
        <v>1+0.00728554634440192j</v>
      </c>
      <c r="AS216" s="71" t="str">
        <f t="shared" si="159"/>
        <v>0.0000114292463624452j</v>
      </c>
      <c r="AT216" s="71" t="str">
        <f t="shared" si="192"/>
        <v>-8.32683040551816E-08+0.0000114292463624452j</v>
      </c>
      <c r="AU216" s="149" t="str">
        <f t="shared" si="193"/>
        <v>318706.913082166-89816.7868282257j</v>
      </c>
      <c r="AV216" s="71" t="str">
        <f t="shared" si="160"/>
        <v>9531.05170474066-1012.23119961308j</v>
      </c>
      <c r="AW216" s="71"/>
      <c r="AX216" s="71" t="str">
        <f t="shared" si="161"/>
        <v>0.595690731546291-0.0632644499758175j</v>
      </c>
      <c r="AY216" s="71"/>
      <c r="AZ216" s="71" t="str">
        <f t="shared" si="194"/>
        <v>4.50043613915957+1.02518321514827j</v>
      </c>
      <c r="BA216" s="71" t="str">
        <f t="shared" si="195"/>
        <v>2.74572574824413+0.32597452240543j</v>
      </c>
      <c r="BB216" s="71">
        <f t="shared" si="196"/>
        <v>8.8339278629225717</v>
      </c>
      <c r="BC216" s="71">
        <f t="shared" si="197"/>
        <v>-173.22949464770844</v>
      </c>
      <c r="BD216" s="71" t="str">
        <f t="shared" si="162"/>
        <v>-3.16165675762771-1.02902426735214j</v>
      </c>
      <c r="BE216" s="71">
        <f t="shared" si="198"/>
        <v>10.435573482073913</v>
      </c>
      <c r="BF216" s="71">
        <f t="shared" si="199"/>
        <v>18.028512032532149</v>
      </c>
      <c r="BG216" s="71"/>
      <c r="BH216" s="71" t="str">
        <f t="shared" si="163"/>
        <v>0.117792387617142-1.30774113770683j</v>
      </c>
      <c r="BI216" s="71">
        <f t="shared" si="200"/>
        <v>2.3655286201127717</v>
      </c>
      <c r="BJ216" s="71">
        <f t="shared" si="201"/>
        <v>95.146923082438676</v>
      </c>
      <c r="BK216" s="71"/>
      <c r="BL216" s="71">
        <f t="shared" si="202"/>
        <v>-1.3655286201127717</v>
      </c>
      <c r="BM216" s="71">
        <f t="shared" si="203"/>
        <v>-95.146923082438676</v>
      </c>
      <c r="BN216" s="71"/>
      <c r="BO216" s="158"/>
      <c r="BP216" s="158" t="str">
        <f t="shared" si="164"/>
        <v>0.00001+0.000010722047485727j</v>
      </c>
      <c r="BQ216" s="158" t="str">
        <f t="shared" si="165"/>
        <v>2.90681836434301E-06+7.9637578145632E-07j</v>
      </c>
      <c r="BR216" s="158" t="str">
        <f t="shared" si="166"/>
        <v>-0.0782534178580023-0.0231496698419951j</v>
      </c>
      <c r="BS216" s="158" t="str">
        <f t="shared" si="167"/>
        <v>0.000044156818364343+0.0000115184232671833j</v>
      </c>
      <c r="BT216" s="158" t="str">
        <f t="shared" si="204"/>
        <v>-3.18877426300919E-06-1.92357175539972E-06j</v>
      </c>
      <c r="BU216" s="158" t="str">
        <f t="shared" si="205"/>
        <v>-2.90681836434301E-06-7.9637578145632E-07j</v>
      </c>
      <c r="BV216" s="158" t="str">
        <f t="shared" si="206"/>
        <v>-0.0000060955926273522-2.71994753685604E-06j</v>
      </c>
      <c r="BW216" s="158" t="str">
        <f t="shared" si="207"/>
        <v>0.998683478645863-0.0362600072484988j</v>
      </c>
      <c r="BX216" s="158" t="str">
        <f t="shared" si="208"/>
        <v>-0.00001-0.000010722047485727j</v>
      </c>
      <c r="BY216" s="158" t="str">
        <f t="shared" si="209"/>
        <v>2.05107381441764+0.781961448332919j</v>
      </c>
      <c r="BZ216" s="71">
        <f t="shared" si="210"/>
        <v>6.8289992074412611</v>
      </c>
      <c r="CA216" s="71">
        <f t="shared" si="211"/>
        <v>-159.13090691502336</v>
      </c>
      <c r="CB216" s="158" t="str">
        <f t="shared" si="168"/>
        <v>-2.23536907709263-1.40371814688776j</v>
      </c>
      <c r="CC216" s="71" t="str">
        <f t="shared" si="169"/>
        <v>0.343588936266286-0.984135337877325j</v>
      </c>
      <c r="CD216" s="71">
        <f t="shared" si="212"/>
        <v>0.36059996463144428</v>
      </c>
      <c r="CE216" s="71">
        <f t="shared" si="213"/>
        <v>109.24551081512369</v>
      </c>
      <c r="CF216" s="71"/>
      <c r="CG216" s="71">
        <f t="shared" si="214"/>
        <v>0.63940003536855572</v>
      </c>
      <c r="CH216" s="71">
        <f t="shared" si="215"/>
        <v>-109.24551081512369</v>
      </c>
      <c r="CI216" s="71"/>
      <c r="CJ216" s="158"/>
      <c r="CK216" s="158"/>
      <c r="CL216" s="158"/>
      <c r="CM216" s="71"/>
      <c r="CN216" s="158">
        <v>114815.36214968799</v>
      </c>
      <c r="CO216" s="158">
        <v>-3.3533004117512699</v>
      </c>
      <c r="CP216" s="158">
        <v>89.601102432731693</v>
      </c>
      <c r="CQ216" s="64"/>
      <c r="CR216" s="69"/>
      <c r="CS216" s="69"/>
      <c r="CT216" s="69"/>
      <c r="CU216" s="64"/>
      <c r="CV216" s="69"/>
      <c r="CW216" s="69"/>
      <c r="CX216" s="69"/>
      <c r="CY216" s="64"/>
      <c r="CZ216" s="69"/>
      <c r="DA216" s="69"/>
      <c r="DB216" s="69"/>
      <c r="DC216" s="64"/>
      <c r="DD216" s="69"/>
      <c r="DE216" s="69"/>
      <c r="DF216" s="69"/>
      <c r="DG216" s="64"/>
      <c r="DH216" s="69"/>
      <c r="DI216" s="69"/>
      <c r="DJ216" s="69"/>
      <c r="DK216" s="64"/>
      <c r="DL216" s="69"/>
      <c r="DM216" s="69"/>
      <c r="DN216" s="69"/>
      <c r="DO216" s="70"/>
    </row>
    <row r="217" spans="1:119">
      <c r="A217" s="71">
        <v>153</v>
      </c>
      <c r="B217" s="71">
        <f t="shared" si="144"/>
        <v>38904.514499428085</v>
      </c>
      <c r="C217" s="71" t="str">
        <f t="shared" si="170"/>
        <v>244444.273885762j</v>
      </c>
      <c r="D217" s="71">
        <f t="shared" si="145"/>
        <v>0.9757830200250206</v>
      </c>
      <c r="E217" s="71" t="str">
        <f t="shared" si="146"/>
        <v>-0.244444273885762j</v>
      </c>
      <c r="F217" s="71" t="str">
        <f t="shared" si="171"/>
        <v>0.975783020025021-0.244444273885762j</v>
      </c>
      <c r="G217" s="71">
        <f t="shared" si="172"/>
        <v>5.1399586655731452E-2</v>
      </c>
      <c r="H217" s="71">
        <f t="shared" si="173"/>
        <v>-14.063790182600071</v>
      </c>
      <c r="I217" s="71"/>
      <c r="J217" s="71">
        <f t="shared" si="147"/>
        <v>42.477876106194692</v>
      </c>
      <c r="K217" s="71" t="str">
        <f t="shared" si="148"/>
        <v>1+8.077661030555j</v>
      </c>
      <c r="L217" s="71">
        <f t="shared" si="149"/>
        <v>-7.2126801158883769</v>
      </c>
      <c r="M217" s="71" t="str">
        <f t="shared" si="150"/>
        <v>1.24216629159896j</v>
      </c>
      <c r="N217" s="71" t="str">
        <f t="shared" si="174"/>
        <v>-7.21268011588838+1.24216629159896j</v>
      </c>
      <c r="O217" s="71" t="str">
        <f t="shared" si="175"/>
        <v>0.0526664725672626-1.11085482579282j</v>
      </c>
      <c r="P217" s="71" t="str">
        <f t="shared" si="176"/>
        <v>2.23715989666248-47.1867536619959j</v>
      </c>
      <c r="Q217" s="71"/>
      <c r="R217" s="71">
        <f t="shared" si="151"/>
        <v>46.725663716814154</v>
      </c>
      <c r="S217" s="71" t="str">
        <f t="shared" si="152"/>
        <v>1+0.0109999923248593j</v>
      </c>
      <c r="T217" s="71" t="str">
        <f t="shared" si="177"/>
        <v>-7.21268011588838+1.24216629159896j</v>
      </c>
      <c r="U217" s="71" t="str">
        <f t="shared" si="178"/>
        <v>-0.134395929783562-0.024670730320914j</v>
      </c>
      <c r="V217" s="71" t="str">
        <f t="shared" si="179"/>
        <v>-6.27973901997529-1.15275624862324j</v>
      </c>
      <c r="W217" s="71"/>
      <c r="X217" s="71" t="str">
        <f t="shared" si="153"/>
        <v>-0.452028941546833-2.25207954841203j</v>
      </c>
      <c r="Y217" s="71">
        <f t="shared" si="180"/>
        <v>7.2232062865139612</v>
      </c>
      <c r="Z217" s="71">
        <f t="shared" si="181"/>
        <v>78.650613744991077</v>
      </c>
      <c r="AA217" s="71"/>
      <c r="AB217" s="71" t="str">
        <f t="shared" si="154"/>
        <v>-1.01181945128159-0.185737208382901j</v>
      </c>
      <c r="AC217" s="71">
        <f t="shared" si="182"/>
        <v>0.24599321636363197</v>
      </c>
      <c r="AD217" s="71">
        <f t="shared" si="183"/>
        <v>10.40184000992798</v>
      </c>
      <c r="AE217" s="71"/>
      <c r="AF217" s="71" t="str">
        <f t="shared" si="184"/>
        <v>-0.0253442659424895-0.443115576335223j</v>
      </c>
      <c r="AG217" s="71">
        <f t="shared" si="185"/>
        <v>-7.0554756167900878</v>
      </c>
      <c r="AH217" s="71">
        <f t="shared" si="186"/>
        <v>86.726499374447485</v>
      </c>
      <c r="AI217" s="71"/>
      <c r="AJ217" s="71" t="str">
        <f t="shared" si="155"/>
        <v>43104.4917565513-49522.2370866314j</v>
      </c>
      <c r="AK217" s="71" t="str">
        <f t="shared" si="156"/>
        <v>31996.6913451134-325.370572076289j</v>
      </c>
      <c r="AL217" s="71" t="str">
        <f t="shared" si="187"/>
        <v>10000-90909.15434005j</v>
      </c>
      <c r="AM217" s="71" t="str">
        <f t="shared" si="188"/>
        <v>957.62792782079-28285.8334148852j</v>
      </c>
      <c r="AN217" s="71" t="str">
        <f t="shared" si="189"/>
        <v>10957.6279278208-28285.8334148852j</v>
      </c>
      <c r="AO217" s="71" t="str">
        <f t="shared" si="190"/>
        <v>15265.1764293032-10985.2350625988j</v>
      </c>
      <c r="AP217" s="71" t="str">
        <f t="shared" si="191"/>
        <v>0.297749753662621+0.193295787488774j</v>
      </c>
      <c r="AQ217" s="71" t="str">
        <f t="shared" si="157"/>
        <v>1+3.91110838217219j</v>
      </c>
      <c r="AR217" s="71" t="str">
        <f t="shared" si="158"/>
        <v>1+0.00780660355722992j</v>
      </c>
      <c r="AS217" s="71" t="str">
        <f t="shared" si="159"/>
        <v>0.0000122466581216767j</v>
      </c>
      <c r="AT217" s="71" t="str">
        <f t="shared" si="192"/>
        <v>-9.560480485686E-08+0.0000122466581216767j</v>
      </c>
      <c r="AU217" s="149" t="str">
        <f t="shared" si="193"/>
        <v>318704.406964029-84142.9280050593j</v>
      </c>
      <c r="AV217" s="71" t="str">
        <f t="shared" si="160"/>
        <v>9515.32843830906-1082.83597790691j</v>
      </c>
      <c r="AW217" s="71"/>
      <c r="AX217" s="71" t="str">
        <f t="shared" si="161"/>
        <v>0.594708027394316-0.0676772486191819j</v>
      </c>
      <c r="AY217" s="71"/>
      <c r="AZ217" s="71" t="str">
        <f t="shared" si="194"/>
        <v>4.58834686805297+1.18870249385067j</v>
      </c>
      <c r="BA217" s="71" t="str">
        <f t="shared" si="195"/>
        <v>2.80917482911124+0.396404223536371j</v>
      </c>
      <c r="BB217" s="71">
        <f t="shared" si="196"/>
        <v>9.0572031890680123</v>
      </c>
      <c r="BC217" s="71">
        <f t="shared" si="197"/>
        <v>-171.96799212067873</v>
      </c>
      <c r="BD217" s="71" t="str">
        <f t="shared" si="162"/>
        <v>-2.76875072027454-0.92285779456291j</v>
      </c>
      <c r="BE217" s="71">
        <f t="shared" si="198"/>
        <v>9.3031964054316099</v>
      </c>
      <c r="BF217" s="71">
        <f t="shared" si="199"/>
        <v>18.433847889249307</v>
      </c>
      <c r="BG217" s="71"/>
      <c r="BH217" s="71" t="str">
        <f t="shared" si="163"/>
        <v>0.104456412026094-1.25483569749006j</v>
      </c>
      <c r="BI217" s="71">
        <f t="shared" si="200"/>
        <v>2.0017275722779222</v>
      </c>
      <c r="BJ217" s="71">
        <f t="shared" si="201"/>
        <v>94.758507253768812</v>
      </c>
      <c r="BK217" s="71"/>
      <c r="BL217" s="71">
        <f t="shared" si="202"/>
        <v>-1.0017275722779222</v>
      </c>
      <c r="BM217" s="71">
        <f t="shared" si="203"/>
        <v>-94.758507253768812</v>
      </c>
      <c r="BN217" s="71"/>
      <c r="BO217" s="158"/>
      <c r="BP217" s="158" t="str">
        <f t="shared" si="164"/>
        <v>0.00001+0.0000114888808726308j</v>
      </c>
      <c r="BQ217" s="158" t="str">
        <f t="shared" si="165"/>
        <v>2.93324419596652E-06+7.49977732485498E-07j</v>
      </c>
      <c r="BR217" s="158" t="str">
        <f t="shared" si="166"/>
        <v>-0.0790777467690465-0.0218331565345502j</v>
      </c>
      <c r="BS217" s="158" t="str">
        <f t="shared" si="167"/>
        <v>0.0000441832441959665+0.0000122388586051163j</v>
      </c>
      <c r="BT217" s="158" t="str">
        <f t="shared" si="204"/>
        <v>-3.22669848023385E-06-1.93248104825235E-06j</v>
      </c>
      <c r="BU217" s="158" t="str">
        <f t="shared" si="205"/>
        <v>-2.93324419596652E-06-7.49977732485498E-07j</v>
      </c>
      <c r="BV217" s="158" t="str">
        <f t="shared" si="206"/>
        <v>-6.15994267620037E-06-2.68245878073785E-06j</v>
      </c>
      <c r="BW217" s="158" t="str">
        <f t="shared" si="207"/>
        <v>0.998488726009542-0.038845721017688j</v>
      </c>
      <c r="BX217" s="158" t="str">
        <f t="shared" si="208"/>
        <v>-0.00001-0.0000114888808726308j</v>
      </c>
      <c r="BY217" s="158" t="str">
        <f t="shared" si="209"/>
        <v>2.08206323630397+0.89254272228519j</v>
      </c>
      <c r="BZ217" s="71">
        <f t="shared" si="210"/>
        <v>7.1025447479117751</v>
      </c>
      <c r="CA217" s="71">
        <f t="shared" si="211"/>
        <v>-156.79606469056478</v>
      </c>
      <c r="CB217" s="158" t="str">
        <f t="shared" si="168"/>
        <v>-1.94089368769092-1.28980870069574j</v>
      </c>
      <c r="CC217" s="71" t="str">
        <f t="shared" si="169"/>
        <v>0.342731218419241-0.945215491039839j</v>
      </c>
      <c r="CD217" s="71">
        <f t="shared" si="212"/>
        <v>4.7069131121655103E-2</v>
      </c>
      <c r="CE217" s="71">
        <f t="shared" si="213"/>
        <v>109.93043468388267</v>
      </c>
      <c r="CF217" s="71"/>
      <c r="CG217" s="71">
        <f t="shared" si="214"/>
        <v>0.95293086887834488</v>
      </c>
      <c r="CH217" s="71">
        <f t="shared" si="215"/>
        <v>-109.93043468388267</v>
      </c>
      <c r="CI217" s="71"/>
      <c r="CJ217" s="158"/>
      <c r="CK217" s="158"/>
      <c r="CL217" s="158"/>
      <c r="CM217" s="71"/>
      <c r="CN217" s="158">
        <v>120226.443461741</v>
      </c>
      <c r="CO217" s="158">
        <v>-3.51185576609118</v>
      </c>
      <c r="CP217" s="158">
        <v>87.231632181335101</v>
      </c>
      <c r="CQ217" s="64"/>
      <c r="CR217" s="69"/>
      <c r="CS217" s="69"/>
      <c r="CT217" s="69"/>
      <c r="CU217" s="64"/>
      <c r="CV217" s="69"/>
      <c r="CW217" s="69"/>
      <c r="CX217" s="69"/>
      <c r="CY217" s="64"/>
      <c r="CZ217" s="69"/>
      <c r="DA217" s="69"/>
      <c r="DB217" s="69"/>
      <c r="DC217" s="64"/>
      <c r="DD217" s="69"/>
      <c r="DE217" s="69"/>
      <c r="DF217" s="69"/>
      <c r="DG217" s="64"/>
      <c r="DH217" s="69"/>
      <c r="DI217" s="69"/>
      <c r="DJ217" s="69"/>
      <c r="DK217" s="64"/>
      <c r="DL217" s="69"/>
      <c r="DM217" s="69"/>
      <c r="DN217" s="69"/>
      <c r="DO217" s="70"/>
    </row>
    <row r="218" spans="1:119">
      <c r="A218" s="71">
        <v>154</v>
      </c>
      <c r="B218" s="71">
        <f t="shared" si="144"/>
        <v>41686.938347033625</v>
      </c>
      <c r="C218" s="71" t="str">
        <f t="shared" si="170"/>
        <v>261926.758523383j</v>
      </c>
      <c r="D218" s="71">
        <f t="shared" si="145"/>
        <v>0.97219518674000982</v>
      </c>
      <c r="E218" s="71" t="str">
        <f t="shared" si="146"/>
        <v>-0.261926758523383j</v>
      </c>
      <c r="F218" s="71" t="str">
        <f t="shared" si="171"/>
        <v>0.97219518674001-0.261926758523383j</v>
      </c>
      <c r="G218" s="71">
        <f t="shared" si="172"/>
        <v>5.9390530633325368E-2</v>
      </c>
      <c r="H218" s="71">
        <f t="shared" si="173"/>
        <v>-15.078483359218767</v>
      </c>
      <c r="I218" s="71"/>
      <c r="J218" s="71">
        <f t="shared" si="147"/>
        <v>42.477876106194692</v>
      </c>
      <c r="K218" s="71" t="str">
        <f t="shared" si="148"/>
        <v>1+8.65536973540519j</v>
      </c>
      <c r="L218" s="71">
        <f t="shared" si="149"/>
        <v>-8.4294184172526929</v>
      </c>
      <c r="M218" s="71" t="str">
        <f t="shared" si="150"/>
        <v>1.33100516176369j</v>
      </c>
      <c r="N218" s="71" t="str">
        <f t="shared" si="174"/>
        <v>-8.42941841725269+1.33100516176369j</v>
      </c>
      <c r="O218" s="71" t="str">
        <f t="shared" si="175"/>
        <v>0.0424421904061594-1.02010346802794j</v>
      </c>
      <c r="P218" s="71" t="str">
        <f t="shared" si="176"/>
        <v>1.80285410574836-43.3318287303904j</v>
      </c>
      <c r="Q218" s="71"/>
      <c r="R218" s="71">
        <f t="shared" si="151"/>
        <v>46.725663716814154</v>
      </c>
      <c r="S218" s="71" t="str">
        <f t="shared" si="152"/>
        <v>1+0.0117867041335522j</v>
      </c>
      <c r="T218" s="71" t="str">
        <f t="shared" si="177"/>
        <v>-8.42941841725269+1.33100516176369j</v>
      </c>
      <c r="U218" s="71" t="str">
        <f t="shared" si="178"/>
        <v>-0.115530894109863-0.0196406101040259j</v>
      </c>
      <c r="V218" s="71" t="str">
        <f t="shared" si="179"/>
        <v>-5.39825770708032-0.917720542913776j</v>
      </c>
      <c r="W218" s="71"/>
      <c r="X218" s="71" t="str">
        <f t="shared" si="153"/>
        <v>-0.463895285988904-2.05913224509549j</v>
      </c>
      <c r="Y218" s="71">
        <f t="shared" si="180"/>
        <v>6.4886958721266996</v>
      </c>
      <c r="Z218" s="71">
        <f t="shared" si="181"/>
        <v>77.303977595174686</v>
      </c>
      <c r="AA218" s="71"/>
      <c r="AB218" s="71" t="str">
        <f t="shared" si="154"/>
        <v>-0.869791265796281-0.147867211233965j</v>
      </c>
      <c r="AC218" s="71">
        <f t="shared" si="182"/>
        <v>-1.0879630336291415</v>
      </c>
      <c r="AD218" s="71">
        <f t="shared" si="183"/>
        <v>9.6482179244941335</v>
      </c>
      <c r="AE218" s="71"/>
      <c r="AF218" s="71" t="str">
        <f t="shared" si="184"/>
        <v>-0.0357423343779872-0.413101020525777j</v>
      </c>
      <c r="AG218" s="71">
        <f t="shared" si="185"/>
        <v>-7.6464841859861652</v>
      </c>
      <c r="AH218" s="71">
        <f t="shared" si="186"/>
        <v>85.054968535223068</v>
      </c>
      <c r="AI218" s="71"/>
      <c r="AJ218" s="71" t="str">
        <f t="shared" si="155"/>
        <v>39753.5550438237-48938.8431183252j</v>
      </c>
      <c r="AK218" s="71" t="str">
        <f t="shared" si="156"/>
        <v>31996.2012141011-348.63550879337j</v>
      </c>
      <c r="AL218" s="71" t="str">
        <f t="shared" si="187"/>
        <v>10000-84841.3592696694j</v>
      </c>
      <c r="AM218" s="71" t="str">
        <f t="shared" si="188"/>
        <v>956.816784499085-26407.8543688553j</v>
      </c>
      <c r="AN218" s="71" t="str">
        <f t="shared" si="189"/>
        <v>10956.8167844991-26407.8543688553j</v>
      </c>
      <c r="AO218" s="71" t="str">
        <f t="shared" si="190"/>
        <v>14593.8578162387-10669.5773622215j</v>
      </c>
      <c r="AP218" s="71" t="str">
        <f t="shared" si="191"/>
        <v>0.305241731284488+0.204822435147608j</v>
      </c>
      <c r="AQ218" s="71" t="str">
        <f t="shared" si="157"/>
        <v>1+4.19082813637413j</v>
      </c>
      <c r="AR218" s="71" t="str">
        <f t="shared" si="158"/>
        <v>1+0.00836492641990844j</v>
      </c>
      <c r="AS218" s="71" t="str">
        <f t="shared" si="159"/>
        <v>0.0000131225306020215j</v>
      </c>
      <c r="AT218" s="71" t="str">
        <f t="shared" si="192"/>
        <v>-1.09769002928907E-07+0.0000131225306020215j</v>
      </c>
      <c r="AU218" s="149" t="str">
        <f t="shared" si="193"/>
        <v>318701.529604018-78870.7285603216j</v>
      </c>
      <c r="AV218" s="71" t="str">
        <f t="shared" si="160"/>
        <v>9497.33956703333-1158.08612862539j</v>
      </c>
      <c r="AW218" s="71"/>
      <c r="AX218" s="71" t="str">
        <f t="shared" si="161"/>
        <v>0.593583722939583-0.0723803830390869j</v>
      </c>
      <c r="AY218" s="71"/>
      <c r="AZ218" s="71" t="str">
        <f t="shared" si="194"/>
        <v>4.68628140916665+1.34987802353452j</v>
      </c>
      <c r="BA218" s="71" t="str">
        <f t="shared" si="195"/>
        <v>2.87940505399517+0.462070779299512j</v>
      </c>
      <c r="BB218" s="71">
        <f t="shared" si="196"/>
        <v>9.2964791071643873</v>
      </c>
      <c r="BC218" s="71">
        <f t="shared" si="197"/>
        <v>-170.88322276287198</v>
      </c>
      <c r="BD218" s="71" t="str">
        <f t="shared" si="162"/>
        <v>-2.43615624912694-0.827674723361646j</v>
      </c>
      <c r="BE218" s="71">
        <f t="shared" si="198"/>
        <v>8.2085160735352343</v>
      </c>
      <c r="BF218" s="71">
        <f t="shared" si="199"/>
        <v>18.764995161622124</v>
      </c>
      <c r="BG218" s="71"/>
      <c r="BH218" s="71" t="str">
        <f t="shared" si="163"/>
        <v>0.0879652522342079-1.2060006546125j</v>
      </c>
      <c r="BI218" s="71">
        <f t="shared" si="200"/>
        <v>1.649994921178185</v>
      </c>
      <c r="BJ218" s="71">
        <f t="shared" si="201"/>
        <v>94.171745772351088</v>
      </c>
      <c r="BK218" s="71"/>
      <c r="BL218" s="71">
        <f t="shared" si="202"/>
        <v>-0.64999492117818503</v>
      </c>
      <c r="BM218" s="71">
        <f t="shared" si="203"/>
        <v>-94.171745772351088</v>
      </c>
      <c r="BN218" s="71"/>
      <c r="BO218" s="158"/>
      <c r="BP218" s="158" t="str">
        <f t="shared" si="164"/>
        <v>0.00001+0.000012310557650599j</v>
      </c>
      <c r="BQ218" s="158" t="str">
        <f t="shared" si="165"/>
        <v>2.95665473321668E-06+7.05506080660887E-07j</v>
      </c>
      <c r="BR218" s="158" t="str">
        <f t="shared" si="166"/>
        <v>-0.0798100545674421-0.0205654363548859j</v>
      </c>
      <c r="BS218" s="158" t="str">
        <f t="shared" si="167"/>
        <v>0.0000442066547332167+0.0000130160637312599j</v>
      </c>
      <c r="BT218" s="158" t="str">
        <f t="shared" si="204"/>
        <v>-3.26045449624573E-06-1.94794190102354E-06j</v>
      </c>
      <c r="BU218" s="158" t="str">
        <f t="shared" si="205"/>
        <v>-2.95665473321668E-06-7.05506080660887E-07j</v>
      </c>
      <c r="BV218" s="158" t="str">
        <f t="shared" si="206"/>
        <v>-6.21710922946241E-06-2.65344798168443E-06j</v>
      </c>
      <c r="BW218" s="158" t="str">
        <f t="shared" si="207"/>
        <v>0.99826521371467-0.0416146224526153j</v>
      </c>
      <c r="BX218" s="158" t="str">
        <f t="shared" si="208"/>
        <v>-0.00001-0.000012310557650599j</v>
      </c>
      <c r="BY218" s="158" t="str">
        <f t="shared" si="209"/>
        <v>2.11744247927597+1.00601928254507j</v>
      </c>
      <c r="BZ218" s="71">
        <f t="shared" si="210"/>
        <v>7.4001807436015383</v>
      </c>
      <c r="CA218" s="71">
        <f t="shared" si="211"/>
        <v>-154.58711362010109</v>
      </c>
      <c r="CB218" s="158" t="str">
        <f t="shared" si="168"/>
        <v>-1.69297570854273-1.18812709953921j</v>
      </c>
      <c r="CC218" s="71" t="str">
        <f t="shared" si="169"/>
        <v>0.33990525516754-0.910675126680964j</v>
      </c>
      <c r="CD218" s="71">
        <f t="shared" si="212"/>
        <v>-0.24630344238463098</v>
      </c>
      <c r="CE218" s="71">
        <f t="shared" si="213"/>
        <v>110.46785491512182</v>
      </c>
      <c r="CF218" s="71"/>
      <c r="CG218" s="71">
        <f t="shared" si="214"/>
        <v>1.2463034423846309</v>
      </c>
      <c r="CH218" s="71">
        <f t="shared" si="215"/>
        <v>-110.46785491512182</v>
      </c>
      <c r="CI218" s="71"/>
      <c r="CJ218" s="158"/>
      <c r="CK218" s="158"/>
      <c r="CL218" s="158"/>
      <c r="CM218" s="71"/>
      <c r="CN218" s="158">
        <v>125892.541179416</v>
      </c>
      <c r="CO218" s="158">
        <v>-3.6773762708695501</v>
      </c>
      <c r="CP218" s="158">
        <v>84.687769711537698</v>
      </c>
      <c r="CQ218" s="64"/>
      <c r="CR218" s="69"/>
      <c r="CS218" s="69"/>
      <c r="CT218" s="69"/>
      <c r="CU218" s="64"/>
      <c r="CV218" s="69"/>
      <c r="CW218" s="69"/>
      <c r="CX218" s="69"/>
      <c r="CY218" s="64"/>
      <c r="CZ218" s="69"/>
      <c r="DA218" s="69"/>
      <c r="DB218" s="69"/>
      <c r="DC218" s="64"/>
      <c r="DD218" s="69"/>
      <c r="DE218" s="69"/>
      <c r="DF218" s="69"/>
      <c r="DG218" s="64"/>
      <c r="DH218" s="69"/>
      <c r="DI218" s="69"/>
      <c r="DJ218" s="69"/>
      <c r="DK218" s="64"/>
      <c r="DL218" s="69"/>
      <c r="DM218" s="69"/>
      <c r="DN218" s="69"/>
      <c r="DO218" s="70"/>
    </row>
    <row r="219" spans="1:119">
      <c r="A219" s="71">
        <v>155</v>
      </c>
      <c r="B219" s="71">
        <f t="shared" si="144"/>
        <v>44668.359215096309</v>
      </c>
      <c r="C219" s="71" t="str">
        <f t="shared" si="170"/>
        <v>280659.578316113j</v>
      </c>
      <c r="D219" s="71">
        <f t="shared" si="145"/>
        <v>0.96807580296049789</v>
      </c>
      <c r="E219" s="71" t="str">
        <f t="shared" si="146"/>
        <v>-0.280659578316113j</v>
      </c>
      <c r="F219" s="71" t="str">
        <f t="shared" si="171"/>
        <v>0.968075802960498-0.280659578316113j</v>
      </c>
      <c r="G219" s="71">
        <f t="shared" si="172"/>
        <v>6.8682989163200578E-2</v>
      </c>
      <c r="H219" s="71">
        <f t="shared" si="173"/>
        <v>-16.167660130042083</v>
      </c>
      <c r="I219" s="71"/>
      <c r="J219" s="71">
        <f t="shared" si="147"/>
        <v>42.477876106194692</v>
      </c>
      <c r="K219" s="71" t="str">
        <f t="shared" si="148"/>
        <v>1+9.27439576545595j</v>
      </c>
      <c r="L219" s="71">
        <f t="shared" si="149"/>
        <v>-9.8264209043780362</v>
      </c>
      <c r="M219" s="71" t="str">
        <f t="shared" si="150"/>
        <v>1.42619772620069j</v>
      </c>
      <c r="N219" s="71" t="str">
        <f t="shared" si="174"/>
        <v>-9.82642090437804+1.42619772620069j</v>
      </c>
      <c r="O219" s="71" t="str">
        <f t="shared" si="175"/>
        <v>0.0344924636426331-0.938816155140229j</v>
      </c>
      <c r="P219" s="71" t="str">
        <f t="shared" si="176"/>
        <v>1.46516659720919-39.8789163245407j</v>
      </c>
      <c r="Q219" s="71"/>
      <c r="R219" s="71">
        <f t="shared" si="151"/>
        <v>46.725663716814154</v>
      </c>
      <c r="S219" s="71" t="str">
        <f t="shared" si="152"/>
        <v>1+0.0126296810242251j</v>
      </c>
      <c r="T219" s="71" t="str">
        <f t="shared" si="177"/>
        <v>-9.82642090437804+1.42619772620069j</v>
      </c>
      <c r="U219" s="71" t="str">
        <f t="shared" si="178"/>
        <v>-0.0994842381809163-0.0157243290119818j</v>
      </c>
      <c r="V219" s="71" t="str">
        <f t="shared" si="179"/>
        <v>-4.64846705836494-0.734729709586406j</v>
      </c>
      <c r="W219" s="71"/>
      <c r="X219" s="71" t="str">
        <f t="shared" si="153"/>
        <v>-0.472449454511203-1.88597902104175j</v>
      </c>
      <c r="Y219" s="71">
        <f t="shared" si="180"/>
        <v>5.7750620196127498</v>
      </c>
      <c r="Z219" s="71">
        <f t="shared" si="181"/>
        <v>75.93646225095749</v>
      </c>
      <c r="AA219" s="71"/>
      <c r="AB219" s="71" t="str">
        <f t="shared" si="154"/>
        <v>-0.748981665214783-0.118382915154478j</v>
      </c>
      <c r="AC219" s="71">
        <f t="shared" si="182"/>
        <v>-2.4034118160818574</v>
      </c>
      <c r="AD219" s="71">
        <f t="shared" si="183"/>
        <v>8.9817808360027129</v>
      </c>
      <c r="AE219" s="71"/>
      <c r="AF219" s="71" t="str">
        <f t="shared" si="184"/>
        <v>-0.0448103896967515-0.384597024460029j</v>
      </c>
      <c r="AG219" s="71">
        <f t="shared" si="185"/>
        <v>-8.241321929914843</v>
      </c>
      <c r="AH219" s="71">
        <f t="shared" si="186"/>
        <v>83.354285348628324</v>
      </c>
      <c r="AI219" s="71"/>
      <c r="AJ219" s="71" t="str">
        <f t="shared" si="155"/>
        <v>36496.019267299-48141.8996755512j</v>
      </c>
      <c r="AK219" s="71" t="str">
        <f t="shared" si="156"/>
        <v>31995.6384869215-373.563108076878j</v>
      </c>
      <c r="AL219" s="71" t="str">
        <f t="shared" si="187"/>
        <v>10000-79178.5634238815j</v>
      </c>
      <c r="AM219" s="71" t="str">
        <f t="shared" si="188"/>
        <v>955.887160296738-24655.9165793405j</v>
      </c>
      <c r="AN219" s="71" t="str">
        <f t="shared" si="189"/>
        <v>10955.8871602967-24655.9165793405j</v>
      </c>
      <c r="AO219" s="71" t="str">
        <f t="shared" si="190"/>
        <v>13963.6098169339-10324.9561857733j</v>
      </c>
      <c r="AP219" s="71" t="str">
        <f t="shared" si="191"/>
        <v>0.313641257784099+0.216710883457092j</v>
      </c>
      <c r="AQ219" s="71" t="str">
        <f t="shared" si="157"/>
        <v>1+4.49055325305781j</v>
      </c>
      <c r="AR219" s="71" t="str">
        <f t="shared" si="158"/>
        <v>1+0.00896318014582397j</v>
      </c>
      <c r="AS219" s="71" t="str">
        <f t="shared" si="159"/>
        <v>0.0000140610448736373j</v>
      </c>
      <c r="AT219" s="71" t="str">
        <f t="shared" si="192"/>
        <v>-1.26031678240926E-07+0.0000140610448736373j</v>
      </c>
      <c r="AU219" s="149" t="str">
        <f t="shared" si="193"/>
        <v>318698.226016771-73975.0197531537j</v>
      </c>
      <c r="AV219" s="71" t="str">
        <f t="shared" si="160"/>
        <v>9476.76927591336-1238.22395298242j</v>
      </c>
      <c r="AW219" s="71"/>
      <c r="AX219" s="71" t="str">
        <f t="shared" si="161"/>
        <v>0.592298079744585-0.0773889970614013j</v>
      </c>
      <c r="AY219" s="71"/>
      <c r="AZ219" s="71" t="str">
        <f t="shared" si="194"/>
        <v>4.79495577251901+1.50809644469761j</v>
      </c>
      <c r="BA219" s="71" t="str">
        <f t="shared" si="195"/>
        <v>2.95675316785024+0.522165810075007j</v>
      </c>
      <c r="BB219" s="71">
        <f t="shared" si="196"/>
        <v>9.5496796774409258</v>
      </c>
      <c r="BC219" s="71">
        <f t="shared" si="197"/>
        <v>-169.98476939940852</v>
      </c>
      <c r="BD219" s="71" t="str">
        <f t="shared" si="162"/>
        <v>-2.15273840049488-0.741121677350552j</v>
      </c>
      <c r="BE219" s="71">
        <f t="shared" si="198"/>
        <v>7.1462678613590729</v>
      </c>
      <c r="BF219" s="71">
        <f t="shared" si="199"/>
        <v>18.997011436594136</v>
      </c>
      <c r="BG219" s="71"/>
      <c r="BH219" s="71" t="str">
        <f t="shared" si="163"/>
        <v>0.0683301551411337-1.16055692385375j</v>
      </c>
      <c r="BI219" s="71">
        <f t="shared" si="200"/>
        <v>1.3083577475261001</v>
      </c>
      <c r="BJ219" s="71">
        <f t="shared" si="201"/>
        <v>93.369515949219746</v>
      </c>
      <c r="BK219" s="71"/>
      <c r="BL219" s="71">
        <f t="shared" si="202"/>
        <v>-0.30835774752610012</v>
      </c>
      <c r="BM219" s="71">
        <f t="shared" si="203"/>
        <v>-93.369515949219746</v>
      </c>
      <c r="BN219" s="71"/>
      <c r="BO219" s="158"/>
      <c r="BP219" s="158" t="str">
        <f t="shared" si="164"/>
        <v>0.00001+0.0000131910001808573j</v>
      </c>
      <c r="BQ219" s="158" t="str">
        <f t="shared" si="165"/>
        <v>2.97735105677729E-06+6.63025442299318E-07j</v>
      </c>
      <c r="BR219" s="158" t="str">
        <f t="shared" si="166"/>
        <v>-0.0804590597291699-0.0193495567284192j</v>
      </c>
      <c r="BS219" s="158" t="str">
        <f t="shared" si="167"/>
        <v>0.0000442273510567773+0.0000138540256231566j</v>
      </c>
      <c r="BT219" s="158" t="str">
        <f t="shared" si="204"/>
        <v>-3.29042182562797E-06-1.97046151332383E-06j</v>
      </c>
      <c r="BU219" s="158" t="str">
        <f t="shared" si="205"/>
        <v>-2.97735105677729E-06-6.63025442299318E-07j</v>
      </c>
      <c r="BV219" s="158" t="str">
        <f t="shared" si="206"/>
        <v>-6.26777288240526E-06-2.63348695562315E-06j</v>
      </c>
      <c r="BW219" s="158" t="str">
        <f t="shared" si="207"/>
        <v>0.998008710634954-0.0445794137658869j</v>
      </c>
      <c r="BX219" s="158" t="str">
        <f t="shared" si="208"/>
        <v>-0.00001-0.0000131910001808573j</v>
      </c>
      <c r="BY219" s="158" t="str">
        <f t="shared" si="209"/>
        <v>2.15779591625019+1.12263345824713j</v>
      </c>
      <c r="BZ219" s="71">
        <f t="shared" si="210"/>
        <v>7.7205672811290746</v>
      </c>
      <c r="CA219" s="71">
        <f t="shared" si="211"/>
        <v>-152.51345573493884</v>
      </c>
      <c r="CB219" s="158" t="str">
        <f t="shared" si="168"/>
        <v>-1.48324895710948-1.09627804785789j</v>
      </c>
      <c r="CC219" s="71" t="str">
        <f t="shared" si="169"/>
        <v>0.335069811707888-0.880187531532493j</v>
      </c>
      <c r="CD219" s="71">
        <f t="shared" si="212"/>
        <v>-0.5207546487857484</v>
      </c>
      <c r="CE219" s="71">
        <f t="shared" si="213"/>
        <v>110.84082961368939</v>
      </c>
      <c r="CF219" s="71"/>
      <c r="CG219" s="71">
        <f t="shared" si="214"/>
        <v>1.5207546487857484</v>
      </c>
      <c r="CH219" s="71">
        <f t="shared" si="215"/>
        <v>-110.84082961368939</v>
      </c>
      <c r="CI219" s="71"/>
      <c r="CJ219" s="158"/>
      <c r="CK219" s="158"/>
      <c r="CL219" s="158"/>
      <c r="CM219" s="71"/>
      <c r="CN219" s="158">
        <v>131825.67385563999</v>
      </c>
      <c r="CO219" s="158">
        <v>-3.8507595375174399</v>
      </c>
      <c r="CP219" s="158">
        <v>81.962619774459995</v>
      </c>
      <c r="CQ219" s="64"/>
      <c r="CR219" s="69"/>
      <c r="CS219" s="69"/>
      <c r="CT219" s="69"/>
      <c r="CU219" s="64"/>
      <c r="CV219" s="69"/>
      <c r="CW219" s="69"/>
      <c r="CX219" s="69"/>
      <c r="CY219" s="64"/>
      <c r="CZ219" s="69"/>
      <c r="DA219" s="69"/>
      <c r="DB219" s="69"/>
      <c r="DC219" s="64"/>
      <c r="DD219" s="69"/>
      <c r="DE219" s="69"/>
      <c r="DF219" s="69"/>
      <c r="DG219" s="64"/>
      <c r="DH219" s="69"/>
      <c r="DI219" s="69"/>
      <c r="DJ219" s="69"/>
      <c r="DK219" s="64"/>
      <c r="DL219" s="69"/>
      <c r="DM219" s="69"/>
      <c r="DN219" s="69"/>
      <c r="DO219" s="70"/>
    </row>
    <row r="220" spans="1:119">
      <c r="A220" s="71">
        <v>156</v>
      </c>
      <c r="B220" s="71">
        <f t="shared" si="144"/>
        <v>47863.009232263823</v>
      </c>
      <c r="C220" s="71" t="str">
        <f t="shared" si="170"/>
        <v>300732.156365561j</v>
      </c>
      <c r="D220" s="71">
        <f t="shared" si="145"/>
        <v>0.96334611755571564</v>
      </c>
      <c r="E220" s="71" t="str">
        <f t="shared" si="146"/>
        <v>-0.300732156365561j</v>
      </c>
      <c r="F220" s="71" t="str">
        <f t="shared" si="171"/>
        <v>0.963346117555716-0.300732156365561j</v>
      </c>
      <c r="G220" s="71">
        <f t="shared" si="172"/>
        <v>7.9506170011430732E-2</v>
      </c>
      <c r="H220" s="71">
        <f t="shared" si="173"/>
        <v>-17.337035975742005</v>
      </c>
      <c r="I220" s="71"/>
      <c r="J220" s="71">
        <f t="shared" si="147"/>
        <v>42.477876106194692</v>
      </c>
      <c r="K220" s="71" t="str">
        <f t="shared" si="148"/>
        <v>1+9.93769410709996j</v>
      </c>
      <c r="L220" s="71">
        <f t="shared" si="149"/>
        <v>-11.430394369211189</v>
      </c>
      <c r="M220" s="71" t="str">
        <f t="shared" si="150"/>
        <v>1.52819839671002j</v>
      </c>
      <c r="N220" s="71" t="str">
        <f t="shared" si="174"/>
        <v>-11.4303943692112+1.52819839671002j</v>
      </c>
      <c r="O220" s="71" t="str">
        <f t="shared" si="175"/>
        <v>0.0282456834431296-0.865633221334865j</v>
      </c>
      <c r="P220" s="71" t="str">
        <f t="shared" si="176"/>
        <v>1.19981664183205-36.7702607292686j</v>
      </c>
      <c r="Q220" s="71"/>
      <c r="R220" s="71">
        <f t="shared" si="151"/>
        <v>46.725663716814154</v>
      </c>
      <c r="S220" s="71" t="str">
        <f t="shared" si="152"/>
        <v>1+0.0135329470364502j</v>
      </c>
      <c r="T220" s="71" t="str">
        <f t="shared" si="177"/>
        <v>-11.4303943692112+1.52819839671002j</v>
      </c>
      <c r="U220" s="71" t="str">
        <f t="shared" si="178"/>
        <v>-0.0857942168712162-0.0126542905724797j</v>
      </c>
      <c r="V220" s="71" t="str">
        <f t="shared" si="179"/>
        <v>-4.00879172637187-0.591280125864538j</v>
      </c>
      <c r="W220" s="71"/>
      <c r="X220" s="71" t="str">
        <f t="shared" si="153"/>
        <v>-0.478644057069742-1.72966983267059j</v>
      </c>
      <c r="Y220" s="71">
        <f t="shared" si="180"/>
        <v>5.0797155981041229</v>
      </c>
      <c r="Z220" s="71">
        <f t="shared" si="181"/>
        <v>74.531866938438455</v>
      </c>
      <c r="AA220" s="71"/>
      <c r="AB220" s="71" t="str">
        <f t="shared" si="154"/>
        <v>-0.645914333697216-0.0952696808900696j</v>
      </c>
      <c r="AC220" s="71">
        <f t="shared" si="182"/>
        <v>-3.7030337351852012</v>
      </c>
      <c r="AD220" s="71">
        <f t="shared" si="183"/>
        <v>8.3903940567714699</v>
      </c>
      <c r="AE220" s="71"/>
      <c r="AF220" s="71" t="str">
        <f t="shared" si="184"/>
        <v>-0.0526926637713639-0.357549567327726j</v>
      </c>
      <c r="AG220" s="71">
        <f t="shared" si="185"/>
        <v>-8.8399627242686325</v>
      </c>
      <c r="AH220" s="71">
        <f t="shared" si="186"/>
        <v>81.616571375417138</v>
      </c>
      <c r="AI220" s="71"/>
      <c r="AJ220" s="71" t="str">
        <f t="shared" si="155"/>
        <v>33357.6194384682-47149.0314772758j</v>
      </c>
      <c r="AK220" s="71" t="str">
        <f t="shared" si="156"/>
        <v>31994.9924140816-400.271999361998j</v>
      </c>
      <c r="AL220" s="71" t="str">
        <f t="shared" si="187"/>
        <v>10000-73893.7348462651j</v>
      </c>
      <c r="AM220" s="71" t="str">
        <f t="shared" si="188"/>
        <v>954.822034092679-23021.6525799899j</v>
      </c>
      <c r="AN220" s="71" t="str">
        <f t="shared" si="189"/>
        <v>10954.8220340927-23021.6525799899j</v>
      </c>
      <c r="AO220" s="71" t="str">
        <f t="shared" si="190"/>
        <v>13376.1896383066-9957.35159282609j</v>
      </c>
      <c r="AP220" s="71" t="str">
        <f t="shared" si="191"/>
        <v>0.323028357898657+0.228904415567556j</v>
      </c>
      <c r="AQ220" s="71" t="str">
        <f t="shared" si="157"/>
        <v>1+4.81171450184898j</v>
      </c>
      <c r="AR220" s="71" t="str">
        <f t="shared" si="158"/>
        <v>1+0.00960422056257281j</v>
      </c>
      <c r="AS220" s="71" t="str">
        <f t="shared" si="159"/>
        <v>0.0000150666810339146j</v>
      </c>
      <c r="AT220" s="71" t="str">
        <f t="shared" si="192"/>
        <v>-1.44703727795648E-07+0.0000150666810339146j</v>
      </c>
      <c r="AU220" s="149" t="str">
        <f t="shared" si="193"/>
        <v>318694.43307557-69432.4297527095j</v>
      </c>
      <c r="AV220" s="71" t="str">
        <f t="shared" si="160"/>
        <v>9453.26103555841-1323.48963389353j</v>
      </c>
      <c r="AW220" s="71"/>
      <c r="AX220" s="71" t="str">
        <f t="shared" si="161"/>
        <v>0.590828814722401-0.0827181021183456j</v>
      </c>
      <c r="AY220" s="71"/>
      <c r="AZ220" s="71" t="str">
        <f t="shared" si="194"/>
        <v>4.91502413603536+1.66255980467841j</v>
      </c>
      <c r="BA220" s="71" t="str">
        <f t="shared" si="195"/>
        <v>3.04146167632701+0.575726770404545j</v>
      </c>
      <c r="BB220" s="71">
        <f t="shared" si="196"/>
        <v>9.8145392038289252</v>
      </c>
      <c r="BC220" s="71">
        <f t="shared" si="197"/>
        <v>-169.28114624232416</v>
      </c>
      <c r="BD220" s="71" t="str">
        <f t="shared" si="162"/>
        <v>-1.90967438643407-0.661629256640552j</v>
      </c>
      <c r="BE220" s="71">
        <f t="shared" si="198"/>
        <v>6.1115054686437382</v>
      </c>
      <c r="BF220" s="71">
        <f t="shared" si="199"/>
        <v>19.109247814447258</v>
      </c>
      <c r="BG220" s="71"/>
      <c r="BH220" s="71" t="str">
        <f t="shared" si="163"/>
        <v>0.0455881401729455-1.11780988355168j</v>
      </c>
      <c r="BI220" s="71">
        <f t="shared" si="200"/>
        <v>0.97457647956027338</v>
      </c>
      <c r="BJ220" s="71">
        <f t="shared" si="201"/>
        <v>92.335425133092926</v>
      </c>
      <c r="BK220" s="71"/>
      <c r="BL220" s="71">
        <f t="shared" si="202"/>
        <v>2.5423520439726621E-2</v>
      </c>
      <c r="BM220" s="71">
        <f t="shared" si="203"/>
        <v>-92.335425133092926</v>
      </c>
      <c r="BN220" s="71"/>
      <c r="BO220" s="158"/>
      <c r="BP220" s="158" t="str">
        <f t="shared" si="164"/>
        <v>0.00001+0.0000141344113491814j</v>
      </c>
      <c r="BQ220" s="158" t="str">
        <f t="shared" si="165"/>
        <v>2.99561432476554E-06+6.22566929857211E-07j</v>
      </c>
      <c r="BR220" s="158" t="str">
        <f t="shared" si="166"/>
        <v>-0.081033020262957-0.018187449844622j</v>
      </c>
      <c r="BS220" s="158" t="str">
        <f t="shared" si="167"/>
        <v>0.0000442456143247655+0.0000147569782790386j</v>
      </c>
      <c r="BT220" s="158" t="str">
        <f t="shared" si="204"/>
        <v>-3.31696395981751E-06-2.00051741128151E-06j</v>
      </c>
      <c r="BU220" s="158" t="str">
        <f t="shared" si="205"/>
        <v>-2.99561432476554E-06-6.22566929857211E-07j</v>
      </c>
      <c r="BV220" s="158" t="str">
        <f t="shared" si="206"/>
        <v>-6.31257828458305E-06-2.62308434113872E-06j</v>
      </c>
      <c r="BW220" s="158" t="str">
        <f t="shared" si="207"/>
        <v>0.997714368203695-0.0477536143511294j</v>
      </c>
      <c r="BX220" s="158" t="str">
        <f t="shared" si="208"/>
        <v>-0.00001-0.0000141344113491814j</v>
      </c>
      <c r="BY220" s="158" t="str">
        <f t="shared" si="209"/>
        <v>2.20377526757747+1.24257956040781j</v>
      </c>
      <c r="BZ220" s="71">
        <f t="shared" si="210"/>
        <v>8.0622268161994128</v>
      </c>
      <c r="CA220" s="71">
        <f t="shared" si="211"/>
        <v>-150.58389969340746</v>
      </c>
      <c r="CB220" s="158" t="str">
        <f t="shared" si="168"/>
        <v>-1.30506987537513-1.01255291532212j</v>
      </c>
      <c r="CC220" s="71" t="str">
        <f t="shared" si="169"/>
        <v>0.328160994991979-0.853433720395605j</v>
      </c>
      <c r="CD220" s="71">
        <f t="shared" si="212"/>
        <v>-0.77773590806923609</v>
      </c>
      <c r="CE220" s="71">
        <f t="shared" si="213"/>
        <v>111.03267168200954</v>
      </c>
      <c r="CF220" s="71"/>
      <c r="CG220" s="71">
        <f t="shared" si="214"/>
        <v>1.7777359080692361</v>
      </c>
      <c r="CH220" s="71">
        <f t="shared" si="215"/>
        <v>-111.03267168200954</v>
      </c>
      <c r="CI220" s="71"/>
      <c r="CJ220" s="158"/>
      <c r="CK220" s="158"/>
      <c r="CL220" s="158"/>
      <c r="CM220" s="71"/>
      <c r="CN220" s="158">
        <v>138038.426460288</v>
      </c>
      <c r="CO220" s="158">
        <v>-4.0326228986719403</v>
      </c>
      <c r="CP220" s="158">
        <v>79.048375852097706</v>
      </c>
      <c r="CQ220" s="64"/>
      <c r="CR220" s="69"/>
      <c r="CS220" s="69"/>
      <c r="CT220" s="69"/>
      <c r="CU220" s="64"/>
      <c r="CV220" s="69"/>
      <c r="CW220" s="69"/>
      <c r="CX220" s="69"/>
      <c r="CY220" s="64"/>
      <c r="CZ220" s="69"/>
      <c r="DA220" s="69"/>
      <c r="DB220" s="69"/>
      <c r="DC220" s="64"/>
      <c r="DD220" s="69"/>
      <c r="DE220" s="69"/>
      <c r="DF220" s="69"/>
      <c r="DG220" s="64"/>
      <c r="DH220" s="69"/>
      <c r="DI220" s="69"/>
      <c r="DJ220" s="69"/>
      <c r="DK220" s="64"/>
      <c r="DL220" s="69"/>
      <c r="DM220" s="69"/>
      <c r="DN220" s="69"/>
      <c r="DO220" s="70"/>
    </row>
    <row r="221" spans="1:119">
      <c r="A221" s="71">
        <v>157</v>
      </c>
      <c r="B221" s="71">
        <f t="shared" si="144"/>
        <v>51286.138399136544</v>
      </c>
      <c r="C221" s="71" t="str">
        <f t="shared" si="170"/>
        <v>322240.311251434j</v>
      </c>
      <c r="D221" s="71">
        <f t="shared" si="145"/>
        <v>0.95791571212967375</v>
      </c>
      <c r="E221" s="71" t="str">
        <f t="shared" si="146"/>
        <v>-0.322240311251434j</v>
      </c>
      <c r="F221" s="71" t="str">
        <f t="shared" si="171"/>
        <v>0.957915712129674-0.322240311251434j</v>
      </c>
      <c r="G221" s="71">
        <f t="shared" si="172"/>
        <v>9.2134263754265755E-2</v>
      </c>
      <c r="H221" s="71">
        <f t="shared" si="173"/>
        <v>-18.592803247748478</v>
      </c>
      <c r="I221" s="71"/>
      <c r="J221" s="71">
        <f t="shared" si="147"/>
        <v>42.477876106194692</v>
      </c>
      <c r="K221" s="71" t="str">
        <f t="shared" si="148"/>
        <v>1+10.6484310853036j</v>
      </c>
      <c r="L221" s="71">
        <f t="shared" si="149"/>
        <v>-13.272002311644361</v>
      </c>
      <c r="M221" s="71" t="str">
        <f t="shared" si="150"/>
        <v>1.63749408430795j</v>
      </c>
      <c r="N221" s="71" t="str">
        <f t="shared" si="174"/>
        <v>-13.2720023116444+1.63749408430795j</v>
      </c>
      <c r="O221" s="71" t="str">
        <f t="shared" si="175"/>
        <v>0.0232891595300361-0.799449470788259j</v>
      </c>
      <c r="P221" s="71" t="str">
        <f t="shared" si="176"/>
        <v>0.989274033134277-33.9589155733066j</v>
      </c>
      <c r="Q221" s="71"/>
      <c r="R221" s="71">
        <f t="shared" si="151"/>
        <v>46.725663716814154</v>
      </c>
      <c r="S221" s="71" t="str">
        <f t="shared" si="152"/>
        <v>1+0.0145008140063145j</v>
      </c>
      <c r="T221" s="71" t="str">
        <f t="shared" si="177"/>
        <v>-13.2720023116444+1.63749408430795j</v>
      </c>
      <c r="U221" s="71" t="str">
        <f t="shared" si="178"/>
        <v>-0.0740840325715528-0.0102330436579831j</v>
      </c>
      <c r="V221" s="71" t="str">
        <f t="shared" si="179"/>
        <v>-3.46162559272388-0.478145756762396j</v>
      </c>
      <c r="W221" s="71"/>
      <c r="X221" s="71" t="str">
        <f t="shared" si="153"/>
        <v>-0.48314567849396-1.58781191297007j</v>
      </c>
      <c r="Y221" s="71">
        <f t="shared" si="180"/>
        <v>4.400548250989055</v>
      </c>
      <c r="Z221" s="71">
        <f t="shared" si="181"/>
        <v>73.075836637254284</v>
      </c>
      <c r="AA221" s="71"/>
      <c r="AB221" s="71" t="str">
        <f t="shared" si="154"/>
        <v>-0.557752495228051-0.0770409686932897j</v>
      </c>
      <c r="AC221" s="71">
        <f t="shared" si="182"/>
        <v>-4.9890901381081223</v>
      </c>
      <c r="AD221" s="71">
        <f t="shared" si="183"/>
        <v>7.8643605936112806</v>
      </c>
      <c r="AE221" s="71"/>
      <c r="AF221" s="71" t="str">
        <f t="shared" si="184"/>
        <v>-0.0595169489499725-0.331897562082554j</v>
      </c>
      <c r="AG221" s="71">
        <f t="shared" si="185"/>
        <v>-9.4424618565058065</v>
      </c>
      <c r="AH221" s="71">
        <f t="shared" si="186"/>
        <v>79.833588835249998</v>
      </c>
      <c r="AI221" s="71"/>
      <c r="AJ221" s="71" t="str">
        <f t="shared" si="155"/>
        <v>30360.0750999196-45981.2282341305j</v>
      </c>
      <c r="AK221" s="71" t="str">
        <f t="shared" si="156"/>
        <v>31994.2506553863-428.889231241042j</v>
      </c>
      <c r="AL221" s="71" t="str">
        <f t="shared" si="187"/>
        <v>10000-68961.6458472291j</v>
      </c>
      <c r="AM221" s="71" t="str">
        <f t="shared" si="188"/>
        <v>953.602029100858-21497.2556467954j</v>
      </c>
      <c r="AN221" s="71" t="str">
        <f t="shared" si="189"/>
        <v>10953.6020291009-21497.2556467954j</v>
      </c>
      <c r="AO221" s="71" t="str">
        <f t="shared" si="190"/>
        <v>12832.3615839306-9572.59147095748j</v>
      </c>
      <c r="AP221" s="71" t="str">
        <f t="shared" si="191"/>
        <v>0.333481918550945+0.241331224401946j</v>
      </c>
      <c r="AQ221" s="71" t="str">
        <f t="shared" si="157"/>
        <v>1+5.15584498002294j</v>
      </c>
      <c r="AR221" s="71" t="str">
        <f t="shared" si="158"/>
        <v>1+0.0102911077445568j</v>
      </c>
      <c r="AS221" s="71" t="str">
        <f t="shared" si="159"/>
        <v>0.0000161442395936968j</v>
      </c>
      <c r="AT221" s="71" t="str">
        <f t="shared" si="192"/>
        <v>-1.66142109112674E-07+0.0000161442395936968j</v>
      </c>
      <c r="AU221" s="149" t="str">
        <f t="shared" si="193"/>
        <v>318690.078307728-65221.2719993596j</v>
      </c>
      <c r="AV221" s="71" t="str">
        <f t="shared" si="160"/>
        <v>9426.41338438742-1414.11710358975j</v>
      </c>
      <c r="AW221" s="71"/>
      <c r="AX221" s="71" t="str">
        <f t="shared" si="161"/>
        <v>0.589150836524214-0.0883823189743594j</v>
      </c>
      <c r="AY221" s="71"/>
      <c r="AZ221" s="71" t="str">
        <f t="shared" si="194"/>
        <v>5.04704480084014+1.812282710455j</v>
      </c>
      <c r="BA221" s="71" t="str">
        <f t="shared" si="195"/>
        <v>3.1336444149773+0.621638351417197j</v>
      </c>
      <c r="BB221" s="71">
        <f t="shared" si="196"/>
        <v>10.088624387592407</v>
      </c>
      <c r="BC221" s="71">
        <f t="shared" si="197"/>
        <v>-168.77959123272936</v>
      </c>
      <c r="BD221" s="71" t="str">
        <f t="shared" si="162"/>
        <v>-1.69990637084095-0.588139342902562j</v>
      </c>
      <c r="BE221" s="71">
        <f t="shared" si="198"/>
        <v>5.0995342494842619</v>
      </c>
      <c r="BF221" s="71">
        <f t="shared" si="199"/>
        <v>19.084769360881978</v>
      </c>
      <c r="BG221" s="71"/>
      <c r="BH221" s="71" t="str">
        <f t="shared" si="163"/>
        <v>0.0198152986588165-1.07704695979122j</v>
      </c>
      <c r="BI221" s="71">
        <f t="shared" si="200"/>
        <v>0.64616253108660171</v>
      </c>
      <c r="BJ221" s="71">
        <f t="shared" si="201"/>
        <v>91.05399760252071</v>
      </c>
      <c r="BK221" s="71"/>
      <c r="BL221" s="71">
        <f t="shared" si="202"/>
        <v>0.35383746891339829</v>
      </c>
      <c r="BM221" s="71">
        <f t="shared" si="203"/>
        <v>-91.05399760252071</v>
      </c>
      <c r="BN221" s="71"/>
      <c r="BO221" s="158"/>
      <c r="BP221" s="158" t="str">
        <f t="shared" si="164"/>
        <v>0.00001+0.0000151452946288174j</v>
      </c>
      <c r="BQ221" s="158" t="str">
        <f t="shared" si="165"/>
        <v>0.0000030117045011484+5.84134029013223E-07j</v>
      </c>
      <c r="BR221" s="158" t="str">
        <f t="shared" si="166"/>
        <v>-0.0815396627998499-0.0170801090520241j</v>
      </c>
      <c r="BS221" s="158" t="str">
        <f t="shared" si="167"/>
        <v>0.0000442617045011484+0.0000157294286578306j</v>
      </c>
      <c r="BT221" s="158" t="str">
        <f t="shared" si="204"/>
        <v>-3.34042410316846E-06-2.03856704850188E-06j</v>
      </c>
      <c r="BU221" s="158" t="str">
        <f t="shared" si="205"/>
        <v>-0.0000030117045011484-5.84134029013223E-07j</v>
      </c>
      <c r="BV221" s="158" t="str">
        <f t="shared" si="206"/>
        <v>-6.35212860431686E-06-0.0000026227010775151j</v>
      </c>
      <c r="BW221" s="158" t="str">
        <f t="shared" si="207"/>
        <v>0.997376631912707-0.0511515984810979j</v>
      </c>
      <c r="BX221" s="158" t="str">
        <f t="shared" si="208"/>
        <v>-0.00001-0.0000151452946288174j</v>
      </c>
      <c r="BY221" s="158" t="str">
        <f t="shared" si="209"/>
        <v>2.25610397572659+1.36599259457428j</v>
      </c>
      <c r="BZ221" s="71">
        <f t="shared" si="210"/>
        <v>8.4235588454161832</v>
      </c>
      <c r="CA221" s="71">
        <f t="shared" si="211"/>
        <v>-148.80655095340254</v>
      </c>
      <c r="CB221" s="158" t="str">
        <f t="shared" si="168"/>
        <v>-1.15311022924157-0.935698213849603j</v>
      </c>
      <c r="CC221" s="71" t="str">
        <f t="shared" si="169"/>
        <v>0.319093186812877-0.830095120865732j</v>
      </c>
      <c r="CD221" s="71">
        <f t="shared" si="212"/>
        <v>-1.01890301108961</v>
      </c>
      <c r="CE221" s="71">
        <f t="shared" si="213"/>
        <v>111.02703788184745</v>
      </c>
      <c r="CF221" s="71"/>
      <c r="CG221" s="71">
        <f t="shared" si="214"/>
        <v>2.01890301108961</v>
      </c>
      <c r="CH221" s="71">
        <f t="shared" si="215"/>
        <v>-111.02703788184745</v>
      </c>
      <c r="CI221" s="71"/>
      <c r="CJ221" s="158"/>
      <c r="CK221" s="158"/>
      <c r="CL221" s="158"/>
      <c r="CM221" s="71"/>
      <c r="CN221" s="158">
        <v>144543.977074592</v>
      </c>
      <c r="CO221" s="158">
        <v>-4.22471619252119</v>
      </c>
      <c r="CP221" s="158">
        <v>75.935833381428594</v>
      </c>
      <c r="CQ221" s="64"/>
      <c r="CR221" s="69"/>
      <c r="CS221" s="69"/>
      <c r="CT221" s="69"/>
      <c r="CU221" s="64"/>
      <c r="CV221" s="69"/>
      <c r="CW221" s="69"/>
      <c r="CX221" s="69"/>
      <c r="CY221" s="64"/>
      <c r="CZ221" s="69"/>
      <c r="DA221" s="69"/>
      <c r="DB221" s="69"/>
      <c r="DC221" s="64"/>
      <c r="DD221" s="69"/>
      <c r="DE221" s="69"/>
      <c r="DF221" s="69"/>
      <c r="DG221" s="64"/>
      <c r="DH221" s="69"/>
      <c r="DI221" s="69"/>
      <c r="DJ221" s="69"/>
      <c r="DK221" s="64"/>
      <c r="DL221" s="69"/>
      <c r="DM221" s="69"/>
      <c r="DN221" s="69"/>
      <c r="DO221" s="70"/>
    </row>
    <row r="222" spans="1:119">
      <c r="A222" s="71">
        <v>158</v>
      </c>
      <c r="B222" s="71">
        <f t="shared" si="144"/>
        <v>54954.087385762505</v>
      </c>
      <c r="C222" s="71" t="str">
        <f t="shared" si="170"/>
        <v>345286.714431686j</v>
      </c>
      <c r="D222" s="71">
        <f t="shared" si="145"/>
        <v>0.95168077247356753</v>
      </c>
      <c r="E222" s="71" t="str">
        <f t="shared" si="146"/>
        <v>-0.345286714431686j</v>
      </c>
      <c r="F222" s="71" t="str">
        <f t="shared" si="171"/>
        <v>0.951680772473568-0.345286714431686j</v>
      </c>
      <c r="G222" s="71">
        <f t="shared" si="172"/>
        <v>0.10689632256205986</v>
      </c>
      <c r="H222" s="71">
        <f t="shared" si="173"/>
        <v>-19.941672277045445</v>
      </c>
      <c r="I222" s="71"/>
      <c r="J222" s="71">
        <f t="shared" si="147"/>
        <v>42.477876106194692</v>
      </c>
      <c r="K222" s="71" t="str">
        <f t="shared" si="148"/>
        <v>1+11.4099994783951j</v>
      </c>
      <c r="L222" s="71">
        <f t="shared" si="149"/>
        <v>-15.386451140126351</v>
      </c>
      <c r="M222" s="71" t="str">
        <f t="shared" si="150"/>
        <v>1.75460652354834j</v>
      </c>
      <c r="N222" s="71" t="str">
        <f t="shared" si="174"/>
        <v>-15.3864511401264+1.75460652354834j</v>
      </c>
      <c r="O222" s="71" t="str">
        <f t="shared" si="175"/>
        <v>0.0193210697914413-0.73935818595812j</v>
      </c>
      <c r="P222" s="71" t="str">
        <f t="shared" si="176"/>
        <v>0.820718008839984-31.4063654212299j</v>
      </c>
      <c r="Q222" s="71"/>
      <c r="R222" s="71">
        <f t="shared" si="151"/>
        <v>46.725663716814154</v>
      </c>
      <c r="S222" s="71" t="str">
        <f t="shared" si="152"/>
        <v>1+0.0155379021494259j</v>
      </c>
      <c r="T222" s="71" t="str">
        <f t="shared" si="177"/>
        <v>-15.3864511401264+1.75460652354834j</v>
      </c>
      <c r="U222" s="71" t="str">
        <f t="shared" si="178"/>
        <v>-0.0640442444872049-0.00831318087306191j</v>
      </c>
      <c r="V222" s="71" t="str">
        <f t="shared" si="179"/>
        <v>-2.99250983090656-0.388438893891742j</v>
      </c>
      <c r="W222" s="71"/>
      <c r="X222" s="71" t="str">
        <f t="shared" si="153"/>
        <v>-0.486425308318863-1.45844450299859j</v>
      </c>
      <c r="Y222" s="71">
        <f t="shared" si="180"/>
        <v>3.7358683372417141</v>
      </c>
      <c r="Z222" s="71">
        <f t="shared" si="181"/>
        <v>71.555252877632569</v>
      </c>
      <c r="AA222" s="71"/>
      <c r="AB222" s="71" t="str">
        <f t="shared" si="154"/>
        <v>-0.482166479439864-0.0625870003870822j</v>
      </c>
      <c r="AC222" s="71">
        <f t="shared" si="182"/>
        <v>-6.2634950296434253</v>
      </c>
      <c r="AD222" s="71">
        <f t="shared" si="183"/>
        <v>7.3958524654022426</v>
      </c>
      <c r="AE222" s="71"/>
      <c r="AF222" s="71" t="str">
        <f t="shared" si="184"/>
        <v>-0.0653955036391899-0.307574955988207j</v>
      </c>
      <c r="AG222" s="71">
        <f t="shared" si="185"/>
        <v>-10.048962618629973</v>
      </c>
      <c r="AH222" s="71">
        <f t="shared" si="186"/>
        <v>77.996715524304506</v>
      </c>
      <c r="AI222" s="71"/>
      <c r="AJ222" s="71" t="str">
        <f t="shared" si="155"/>
        <v>27520.6568981058-44661.8308369386j</v>
      </c>
      <c r="AK222" s="71" t="str">
        <f t="shared" si="156"/>
        <v>31993.3990448669-459.550858611682j</v>
      </c>
      <c r="AL222" s="71" t="str">
        <f t="shared" si="187"/>
        <v>10000-64358.7525769654j</v>
      </c>
      <c r="AM222" s="71" t="str">
        <f t="shared" si="188"/>
        <v>952.205115051587-20075.4423163262j</v>
      </c>
      <c r="AN222" s="71" t="str">
        <f t="shared" si="189"/>
        <v>10952.2051150516-20075.4423163262j</v>
      </c>
      <c r="AO222" s="71" t="str">
        <f t="shared" si="190"/>
        <v>12332.0089675278-9176.18974095336j</v>
      </c>
      <c r="AP222" s="71" t="str">
        <f t="shared" si="191"/>
        <v>0.345077115686343+0.253903135204745j</v>
      </c>
      <c r="AQ222" s="71" t="str">
        <f t="shared" si="157"/>
        <v>1+5.52458743090698j</v>
      </c>
      <c r="AR222" s="71" t="str">
        <f t="shared" si="158"/>
        <v>1+0.0110271206205728j</v>
      </c>
      <c r="AS222" s="71" t="str">
        <f t="shared" si="159"/>
        <v>0.0000172988643930275j</v>
      </c>
      <c r="AT222" s="71" t="str">
        <f t="shared" si="192"/>
        <v>-1.90756664260846E-07+0.0000172988643930275j</v>
      </c>
      <c r="AU222" s="149" t="str">
        <f t="shared" si="193"/>
        <v>318685.078512021-61321.4415944102j</v>
      </c>
      <c r="AV222" s="71" t="str">
        <f t="shared" si="160"/>
        <v>9395.77560516699-1510.32889043139j</v>
      </c>
      <c r="AW222" s="71"/>
      <c r="AX222" s="71" t="str">
        <f t="shared" si="161"/>
        <v>0.587235975322937-0.0943955556519619j</v>
      </c>
      <c r="AY222" s="71"/>
      <c r="AZ222" s="71" t="str">
        <f t="shared" si="194"/>
        <v>5.19144198551516+1.95609648523823j</v>
      </c>
      <c r="BA222" s="71" t="str">
        <f t="shared" si="195"/>
        <v>3.23324831232935+0.658641176477013j</v>
      </c>
      <c r="BB222" s="71">
        <f t="shared" si="196"/>
        <v>10.369362594212102</v>
      </c>
      <c r="BC222" s="71">
        <f t="shared" si="197"/>
        <v>-168.4858877271985</v>
      </c>
      <c r="BD222" s="71" t="str">
        <f t="shared" si="162"/>
        <v>-1.51774158034361-0.519934010651342j</v>
      </c>
      <c r="BE222" s="71">
        <f t="shared" si="198"/>
        <v>4.1058675645686806</v>
      </c>
      <c r="BF222" s="71">
        <f t="shared" si="199"/>
        <v>18.909964738203712</v>
      </c>
      <c r="BG222" s="71"/>
      <c r="BH222" s="71" t="str">
        <f t="shared" si="163"/>
        <v>-0.00885837090839973-1.03753837881687j</v>
      </c>
      <c r="BI222" s="71">
        <f t="shared" si="200"/>
        <v>0.32039997558215189</v>
      </c>
      <c r="BJ222" s="71">
        <f t="shared" si="201"/>
        <v>89.510827797106032</v>
      </c>
      <c r="BK222" s="71"/>
      <c r="BL222" s="71">
        <f t="shared" si="202"/>
        <v>0.67960002441784817</v>
      </c>
      <c r="BM222" s="71">
        <f t="shared" si="203"/>
        <v>-89.510827797106032</v>
      </c>
      <c r="BN222" s="71"/>
      <c r="BO222" s="158"/>
      <c r="BP222" s="158" t="str">
        <f t="shared" si="164"/>
        <v>0.00001+0.0000162284755782892j</v>
      </c>
      <c r="BQ222" s="158" t="str">
        <f t="shared" si="165"/>
        <v>3.02585995276718E-06+5.47707858841944E-07j</v>
      </c>
      <c r="BR222" s="158" t="str">
        <f t="shared" si="166"/>
        <v>-0.0819861432326357-0.016027751099811j</v>
      </c>
      <c r="BS222" s="158" t="str">
        <f t="shared" si="167"/>
        <v>0.0000442758599527672+0.0000167761834371311j</v>
      </c>
      <c r="BT222" s="158" t="str">
        <f t="shared" si="204"/>
        <v>-3.36112250330058E-06-2.08505704122664E-06j</v>
      </c>
      <c r="BU222" s="158" t="str">
        <f t="shared" si="205"/>
        <v>-3.02585995276718E-06-5.47707858841944E-07j</v>
      </c>
      <c r="BV222" s="158" t="str">
        <f t="shared" si="206"/>
        <v>-6.38698245606776E-06-2.63276490006858E-06j</v>
      </c>
      <c r="BW222" s="158" t="str">
        <f t="shared" si="207"/>
        <v>0.99698914063512-0.0547886310356882j</v>
      </c>
      <c r="BX222" s="158" t="str">
        <f t="shared" si="208"/>
        <v>-0.00001-0.0000162284755782892j</v>
      </c>
      <c r="BY222" s="158" t="str">
        <f t="shared" si="209"/>
        <v>2.31558073392699+1.49293473033465j</v>
      </c>
      <c r="BZ222" s="71">
        <f t="shared" si="210"/>
        <v>8.8028573207569085</v>
      </c>
      <c r="CA222" s="71">
        <f t="shared" si="211"/>
        <v>-147.18872897709988</v>
      </c>
      <c r="CB222" s="158" t="str">
        <f t="shared" si="168"/>
        <v>-1.02305710379101-0.86476833524957j</v>
      </c>
      <c r="CC222" s="71" t="str">
        <f t="shared" si="169"/>
        <v>0.307760765663586-0.809845860915408j</v>
      </c>
      <c r="CD222" s="71">
        <f t="shared" si="212"/>
        <v>-1.2461052978730498</v>
      </c>
      <c r="CE222" s="71">
        <f t="shared" si="213"/>
        <v>110.80798654720464</v>
      </c>
      <c r="CF222" s="71"/>
      <c r="CG222" s="71">
        <f t="shared" si="214"/>
        <v>2.2461052978730498</v>
      </c>
      <c r="CH222" s="71">
        <f t="shared" si="215"/>
        <v>-110.80798654720464</v>
      </c>
      <c r="CI222" s="71"/>
      <c r="CJ222" s="158"/>
      <c r="CK222" s="158"/>
      <c r="CL222" s="158"/>
      <c r="CM222" s="71"/>
      <c r="CN222" s="158">
        <v>151356.12484362</v>
      </c>
      <c r="CO222" s="158">
        <v>-4.4278784992751898</v>
      </c>
      <c r="CP222" s="158">
        <v>72.614594555146795</v>
      </c>
      <c r="CQ222" s="64"/>
      <c r="CR222" s="69"/>
      <c r="CS222" s="69"/>
      <c r="CT222" s="69"/>
      <c r="CU222" s="64"/>
      <c r="CV222" s="69"/>
      <c r="CW222" s="69"/>
      <c r="CX222" s="69"/>
      <c r="CY222" s="64"/>
      <c r="CZ222" s="69"/>
      <c r="DA222" s="69"/>
      <c r="DB222" s="69"/>
      <c r="DC222" s="64"/>
      <c r="DD222" s="69"/>
      <c r="DE222" s="69"/>
      <c r="DF222" s="69"/>
      <c r="DG222" s="64"/>
      <c r="DH222" s="69"/>
      <c r="DI222" s="69"/>
      <c r="DJ222" s="69"/>
      <c r="DK222" s="64"/>
      <c r="DL222" s="69"/>
      <c r="DM222" s="69"/>
      <c r="DN222" s="69"/>
      <c r="DO222" s="70"/>
    </row>
    <row r="223" spans="1:119">
      <c r="A223" s="71">
        <v>159</v>
      </c>
      <c r="B223" s="71">
        <f t="shared" si="144"/>
        <v>58884.365535558936</v>
      </c>
      <c r="C223" s="71" t="str">
        <f t="shared" si="170"/>
        <v>369981.380355616j</v>
      </c>
      <c r="D223" s="71">
        <f t="shared" si="145"/>
        <v>0.94452210392759484</v>
      </c>
      <c r="E223" s="71" t="str">
        <f t="shared" si="146"/>
        <v>-0.369981380355616j</v>
      </c>
      <c r="F223" s="71" t="str">
        <f t="shared" si="171"/>
        <v>0.944522103927595-0.369981380355616j</v>
      </c>
      <c r="G223" s="71">
        <f t="shared" si="172"/>
        <v>0.12418846832765079</v>
      </c>
      <c r="H223" s="71">
        <f t="shared" si="173"/>
        <v>-21.390913557618902</v>
      </c>
      <c r="I223" s="71"/>
      <c r="J223" s="71">
        <f t="shared" si="147"/>
        <v>42.477876106194692</v>
      </c>
      <c r="K223" s="71" t="str">
        <f t="shared" si="148"/>
        <v>1+12.2260347138513j</v>
      </c>
      <c r="L223" s="71">
        <f t="shared" si="149"/>
        <v>-17.814163220017743</v>
      </c>
      <c r="M223" s="71" t="str">
        <f t="shared" si="150"/>
        <v>1.88009476307789j</v>
      </c>
      <c r="N223" s="71" t="str">
        <f t="shared" si="174"/>
        <v>-17.8141632200177+1.88009476307789j</v>
      </c>
      <c r="O223" s="71" t="str">
        <f t="shared" si="175"/>
        <v>0.0161180317757327-0.684608709154204j</v>
      </c>
      <c r="P223" s="71" t="str">
        <f t="shared" si="176"/>
        <v>0.684659756845283-29.0807239286742j</v>
      </c>
      <c r="Q223" s="71"/>
      <c r="R223" s="71">
        <f t="shared" si="151"/>
        <v>46.725663716814154</v>
      </c>
      <c r="S223" s="71" t="str">
        <f t="shared" si="152"/>
        <v>1+0.0166491621160027j</v>
      </c>
      <c r="T223" s="71" t="str">
        <f t="shared" si="177"/>
        <v>-17.8141632200177+1.88009476307789j</v>
      </c>
      <c r="U223" s="71" t="str">
        <f t="shared" si="178"/>
        <v>-0.0554191827204759-0.00678350567637305j</v>
      </c>
      <c r="V223" s="71" t="str">
        <f t="shared" si="179"/>
        <v>-2.58949809525763-0.316963805055307j</v>
      </c>
      <c r="W223" s="71"/>
      <c r="X223" s="71" t="str">
        <f t="shared" si="153"/>
        <v>-0.488818534476332-1.3399446024742j</v>
      </c>
      <c r="Y223" s="71">
        <f t="shared" si="180"/>
        <v>3.084353005703429</v>
      </c>
      <c r="Z223" s="71">
        <f t="shared" si="181"/>
        <v>69.957776008110159</v>
      </c>
      <c r="AA223" s="71"/>
      <c r="AB223" s="71" t="str">
        <f t="shared" si="154"/>
        <v>-0.417231438042882-0.0510706165155963j</v>
      </c>
      <c r="AC223" s="71">
        <f t="shared" si="182"/>
        <v>-7.5278733915908624</v>
      </c>
      <c r="AD223" s="71">
        <f t="shared" si="183"/>
        <v>6.9784939113619089</v>
      </c>
      <c r="AE223" s="71"/>
      <c r="AF223" s="71" t="str">
        <f t="shared" si="184"/>
        <v>-0.0704259708806203-0.284512498750514j</v>
      </c>
      <c r="AG223" s="71">
        <f t="shared" si="185"/>
        <v>-10.659705403752906</v>
      </c>
      <c r="AH223" s="71">
        <f t="shared" si="186"/>
        <v>76.096917235017344</v>
      </c>
      <c r="AI223" s="71"/>
      <c r="AJ223" s="71" t="str">
        <f t="shared" si="155"/>
        <v>24852.0270559543-43215.5001915464j</v>
      </c>
      <c r="AK223" s="71" t="str">
        <f t="shared" si="156"/>
        <v>31992.4213210714-492.402568373598j</v>
      </c>
      <c r="AL223" s="71" t="str">
        <f t="shared" si="187"/>
        <v>10000-60063.0826363826j</v>
      </c>
      <c r="AM223" s="71" t="str">
        <f t="shared" si="188"/>
        <v>950.606281701782-18749.4173567569j</v>
      </c>
      <c r="AN223" s="71" t="str">
        <f t="shared" si="189"/>
        <v>10950.6062817018-18749.4173567569j</v>
      </c>
      <c r="AO223" s="71" t="str">
        <f t="shared" si="190"/>
        <v>11874.2669159471-8773.2254000744j</v>
      </c>
      <c r="AP223" s="71" t="str">
        <f t="shared" si="191"/>
        <v>0.357882299569561+0.266514718908457j</v>
      </c>
      <c r="AQ223" s="71" t="str">
        <f t="shared" si="157"/>
        <v>1+5.91970208568986j</v>
      </c>
      <c r="AR223" s="71" t="str">
        <f t="shared" si="158"/>
        <v>1+0.0118157726261275j</v>
      </c>
      <c r="AS223" s="71" t="str">
        <f t="shared" si="159"/>
        <v>0.0000185360671558164j</v>
      </c>
      <c r="AT223" s="71" t="str">
        <f t="shared" si="192"/>
        <v>-2.19017954895756E-07+0.0000185360671558164j</v>
      </c>
      <c r="AU223" s="149" t="str">
        <f t="shared" si="193"/>
        <v>318679.338171934-57714.3192199895j</v>
      </c>
      <c r="AV223" s="71" t="str">
        <f t="shared" si="160"/>
        <v>9360.84341774278-1612.32977582826j</v>
      </c>
      <c r="AW223" s="71"/>
      <c r="AX223" s="71" t="str">
        <f t="shared" si="161"/>
        <v>0.585052713608924-0.100770610989266j</v>
      </c>
      <c r="AY223" s="71"/>
      <c r="AZ223" s="71" t="str">
        <f t="shared" si="194"/>
        <v>5.34846488680972+2.09266219326153j</v>
      </c>
      <c r="BA223" s="71" t="str">
        <f t="shared" si="195"/>
        <v>3.34001274347917+0.68534962033601j</v>
      </c>
      <c r="BB223" s="71">
        <f t="shared" si="196"/>
        <v>10.654075023831432</v>
      </c>
      <c r="BC223" s="71">
        <f t="shared" si="197"/>
        <v>-168.40422279897084</v>
      </c>
      <c r="BD223" s="71" t="str">
        <f t="shared" si="162"/>
        <v>-1.35855709240408-0.456525917634366j</v>
      </c>
      <c r="BE223" s="71">
        <f t="shared" si="198"/>
        <v>3.1262016322405932</v>
      </c>
      <c r="BF223" s="71">
        <f t="shared" si="199"/>
        <v>18.574271112391017</v>
      </c>
      <c r="BG223" s="71"/>
      <c r="BH223" s="71" t="str">
        <f t="shared" si="163"/>
        <v>-0.0402331072136514-0.99854178391065j</v>
      </c>
      <c r="BI223" s="71">
        <f t="shared" si="200"/>
        <v>-5.630379921441447E-3</v>
      </c>
      <c r="BJ223" s="71">
        <f t="shared" si="201"/>
        <v>87.692694436046452</v>
      </c>
      <c r="BK223" s="71"/>
      <c r="BL223" s="71">
        <f t="shared" si="202"/>
        <v>1.0056303799214414</v>
      </c>
      <c r="BM223" s="71">
        <f t="shared" si="203"/>
        <v>-87.692694436046452</v>
      </c>
      <c r="BN223" s="71"/>
      <c r="BO223" s="158"/>
      <c r="BP223" s="158" t="str">
        <f t="shared" si="164"/>
        <v>0.00001+0.000017389124876714j</v>
      </c>
      <c r="BQ223" s="158" t="str">
        <f t="shared" si="165"/>
        <v>3.03829769913773E-06+5.13251791248488E-07j</v>
      </c>
      <c r="BR223" s="158" t="str">
        <f t="shared" si="166"/>
        <v>-0.0823790320525746-0.0150299618910633j</v>
      </c>
      <c r="BS223" s="158" t="str">
        <f t="shared" si="167"/>
        <v>0.0000442882976991377+0.0000179023766679625j</v>
      </c>
      <c r="BT223" s="158" t="str">
        <f t="shared" si="204"/>
        <v>-3.37935505663229E-06-2.14043188798545E-06j</v>
      </c>
      <c r="BU223" s="158" t="str">
        <f t="shared" si="205"/>
        <v>-3.03829769913773E-06-5.13251791248488E-07j</v>
      </c>
      <c r="BV223" s="158" t="str">
        <f t="shared" si="206"/>
        <v>-6.41765275577002E-06-2.65368367923394E-06j</v>
      </c>
      <c r="BW223" s="158" t="str">
        <f t="shared" si="207"/>
        <v>0.996544612260233-0.0586809000896827j</v>
      </c>
      <c r="BX223" s="158" t="str">
        <f t="shared" si="208"/>
        <v>-0.00001-0.000017389124876714j</v>
      </c>
      <c r="BY223" s="158" t="str">
        <f t="shared" si="209"/>
        <v>2.38308169458193+1.62337931081621j</v>
      </c>
      <c r="BZ223" s="71">
        <f t="shared" si="210"/>
        <v>9.1983293833302699</v>
      </c>
      <c r="CA223" s="71">
        <f t="shared" si="211"/>
        <v>-145.73691383574436</v>
      </c>
      <c r="CB223" s="158" t="str">
        <f t="shared" si="168"/>
        <v>-0.911389620162039-0.799030335690241j</v>
      </c>
      <c r="CC223" s="71" t="str">
        <f t="shared" si="169"/>
        <v>0.294040862111441-0.792344591723859j</v>
      </c>
      <c r="CD223" s="71">
        <f t="shared" si="212"/>
        <v>-1.4613760204226276</v>
      </c>
      <c r="CE223" s="71">
        <f t="shared" si="213"/>
        <v>110.36000339927294</v>
      </c>
      <c r="CF223" s="71"/>
      <c r="CG223" s="71">
        <f t="shared" si="214"/>
        <v>2.4613760204226276</v>
      </c>
      <c r="CH223" s="71">
        <f t="shared" si="215"/>
        <v>-110.36000339927294</v>
      </c>
      <c r="CI223" s="71"/>
      <c r="CJ223" s="158"/>
      <c r="CK223" s="158"/>
      <c r="CL223" s="158"/>
      <c r="CM223" s="71"/>
      <c r="CN223" s="158">
        <v>158489.319246111</v>
      </c>
      <c r="CO223" s="158">
        <v>-4.6434770371575604</v>
      </c>
      <c r="CP223" s="158">
        <v>69.072478364460494</v>
      </c>
      <c r="CQ223" s="64"/>
      <c r="CR223" s="69"/>
      <c r="CS223" s="69"/>
      <c r="CT223" s="69"/>
      <c r="CU223" s="64"/>
      <c r="CV223" s="69"/>
      <c r="CW223" s="69"/>
      <c r="CX223" s="69"/>
      <c r="CY223" s="64"/>
      <c r="CZ223" s="69"/>
      <c r="DA223" s="69"/>
      <c r="DB223" s="69"/>
      <c r="DC223" s="64"/>
      <c r="DD223" s="69"/>
      <c r="DE223" s="69"/>
      <c r="DF223" s="69"/>
      <c r="DG223" s="64"/>
      <c r="DH223" s="69"/>
      <c r="DI223" s="69"/>
      <c r="DJ223" s="69"/>
      <c r="DK223" s="64"/>
      <c r="DL223" s="69"/>
      <c r="DM223" s="69"/>
      <c r="DN223" s="69"/>
      <c r="DO223" s="70"/>
    </row>
    <row r="224" spans="1:119">
      <c r="A224" s="71">
        <v>160</v>
      </c>
      <c r="B224" s="71">
        <f t="shared" si="144"/>
        <v>63095.734448019342</v>
      </c>
      <c r="C224" s="71" t="str">
        <f t="shared" si="170"/>
        <v>396442.1916295j</v>
      </c>
      <c r="D224" s="71">
        <f t="shared" si="145"/>
        <v>0.93630285271144054</v>
      </c>
      <c r="E224" s="71" t="str">
        <f t="shared" si="146"/>
        <v>-0.3964421916295j</v>
      </c>
      <c r="F224" s="71" t="str">
        <f t="shared" si="171"/>
        <v>0.936302852711441-0.3964421916295j</v>
      </c>
      <c r="G224" s="71">
        <f t="shared" si="172"/>
        <v>0.14448896646190967</v>
      </c>
      <c r="H224" s="71">
        <f t="shared" si="173"/>
        <v>-22.948399298970479</v>
      </c>
      <c r="I224" s="71"/>
      <c r="J224" s="71">
        <f t="shared" si="147"/>
        <v>42.477876106194692</v>
      </c>
      <c r="K224" s="71" t="str">
        <f t="shared" si="148"/>
        <v>1+13.1004322223968j</v>
      </c>
      <c r="L224" s="71">
        <f t="shared" si="149"/>
        <v>-20.601549636496767</v>
      </c>
      <c r="M224" s="71" t="str">
        <f t="shared" si="150"/>
        <v>2.01455783431408j</v>
      </c>
      <c r="N224" s="71" t="str">
        <f t="shared" si="174"/>
        <v>-20.6015496364968+2.01455783431408j</v>
      </c>
      <c r="O224" s="71" t="str">
        <f t="shared" si="175"/>
        <v>0.0135128775583025-0.634574096595514j</v>
      </c>
      <c r="P224" s="71" t="str">
        <f t="shared" si="176"/>
        <v>0.573998338759752-26.9553598553847j</v>
      </c>
      <c r="Q224" s="71"/>
      <c r="R224" s="71">
        <f t="shared" si="151"/>
        <v>46.725663716814154</v>
      </c>
      <c r="S224" s="71" t="str">
        <f t="shared" si="152"/>
        <v>1+0.0178398986233275j</v>
      </c>
      <c r="T224" s="71" t="str">
        <f t="shared" si="177"/>
        <v>-20.6015496364968+2.01455783431408j</v>
      </c>
      <c r="U224" s="71" t="str">
        <f t="shared" si="178"/>
        <v>-0.0479964063292046-0.00555936019540247j</v>
      </c>
      <c r="V224" s="71" t="str">
        <f t="shared" si="179"/>
        <v>-2.24266394175398-0.259764794971018j</v>
      </c>
      <c r="W224" s="71"/>
      <c r="X224" s="71" t="str">
        <f t="shared" si="153"/>
        <v>-0.490566197251609-1.23095549735675j</v>
      </c>
      <c r="Y224" s="71">
        <f t="shared" si="180"/>
        <v>2.4450141874657327</v>
      </c>
      <c r="Z224" s="71">
        <f t="shared" si="181"/>
        <v>68.271495846019093</v>
      </c>
      <c r="AA224" s="71"/>
      <c r="AB224" s="71" t="str">
        <f t="shared" si="154"/>
        <v>-0.361347978273696-0.0418544578801435j</v>
      </c>
      <c r="AC224" s="71">
        <f t="shared" si="182"/>
        <v>-8.7836086394189863</v>
      </c>
      <c r="AD224" s="71">
        <f t="shared" si="183"/>
        <v>6.6070518952853661</v>
      </c>
      <c r="AE224" s="71"/>
      <c r="AF224" s="71" t="str">
        <f t="shared" si="184"/>
        <v>-0.0746922605663499-0.262639239705845j</v>
      </c>
      <c r="AG224" s="71">
        <f t="shared" si="185"/>
        <v>-11.2750397944111</v>
      </c>
      <c r="AH224" s="71">
        <f t="shared" si="186"/>
        <v>74.124720141814691</v>
      </c>
      <c r="AI224" s="71"/>
      <c r="AJ224" s="71" t="str">
        <f t="shared" si="155"/>
        <v>22362.3295431796-41667.2433899844j</v>
      </c>
      <c r="AK224" s="71" t="str">
        <f t="shared" si="156"/>
        <v>31991.2988176471-527.600345639837j</v>
      </c>
      <c r="AL224" s="71" t="str">
        <f t="shared" si="187"/>
        <v>10000-56054.1301895291j</v>
      </c>
      <c r="AM224" s="71" t="str">
        <f t="shared" si="188"/>
        <v>948.777183929661-17512.8410159051j</v>
      </c>
      <c r="AN224" s="71" t="str">
        <f t="shared" si="189"/>
        <v>10948.7771839297-17512.8410159051j</v>
      </c>
      <c r="AO224" s="71" t="str">
        <f t="shared" si="190"/>
        <v>11457.6638624324-8368.26175269558j</v>
      </c>
      <c r="AP224" s="71" t="str">
        <f t="shared" si="191"/>
        <v>0.371955369799229+0.279042978676213j</v>
      </c>
      <c r="AQ224" s="71" t="str">
        <f t="shared" si="157"/>
        <v>1+6.343075066072j</v>
      </c>
      <c r="AR224" s="71" t="str">
        <f t="shared" si="158"/>
        <v>1+0.0126608284751936j</v>
      </c>
      <c r="AS224" s="71" t="str">
        <f t="shared" si="159"/>
        <v>0.0000198617538006379j</v>
      </c>
      <c r="AT224" s="71" t="str">
        <f t="shared" si="192"/>
        <v>-2.51466258086401E-07+0.0000198617538006379j</v>
      </c>
      <c r="AU224" s="149" t="str">
        <f t="shared" si="193"/>
        <v>318672.747634694-54382.6821258412j</v>
      </c>
      <c r="AV224" s="71" t="str">
        <f t="shared" si="160"/>
        <v>9321.05485886689-1720.29908259536j</v>
      </c>
      <c r="AW224" s="71"/>
      <c r="AX224" s="71" t="str">
        <f t="shared" si="161"/>
        <v>0.582565928679181-0.10751869266221j</v>
      </c>
      <c r="AY224" s="71"/>
      <c r="AZ224" s="71" t="str">
        <f t="shared" si="194"/>
        <v>5.51814617316594+2.2204941613709j</v>
      </c>
      <c r="BA224" s="71" t="str">
        <f t="shared" si="195"/>
        <v>3.45342857925255+0.700280380787959j</v>
      </c>
      <c r="BB224" s="71">
        <f t="shared" si="196"/>
        <v>10.940013461908066</v>
      </c>
      <c r="BC224" s="71">
        <f t="shared" si="197"/>
        <v>-168.53708718708037</v>
      </c>
      <c r="BD224" s="71" t="str">
        <f t="shared" si="162"/>
        <v>-1.21857957952353-0.397586280834872j</v>
      </c>
      <c r="BE224" s="71">
        <f t="shared" si="198"/>
        <v>2.1564048224890735</v>
      </c>
      <c r="BF224" s="71">
        <f t="shared" si="199"/>
        <v>18.069964708205021</v>
      </c>
      <c r="BG224" s="71"/>
      <c r="BH224" s="71" t="str">
        <f t="shared" si="163"/>
        <v>-0.0740232804977421-0.959311381104641j</v>
      </c>
      <c r="BI224" s="71">
        <f t="shared" si="200"/>
        <v>-0.33502633250305175</v>
      </c>
      <c r="BJ224" s="71">
        <f t="shared" si="201"/>
        <v>85.587632954734303</v>
      </c>
      <c r="BK224" s="71"/>
      <c r="BL224" s="71">
        <f t="shared" si="202"/>
        <v>1.3350263325030518</v>
      </c>
      <c r="BM224" s="71">
        <f t="shared" si="203"/>
        <v>-85.587632954734303</v>
      </c>
      <c r="BN224" s="71"/>
      <c r="BO224" s="158"/>
      <c r="BP224" s="158" t="str">
        <f t="shared" si="164"/>
        <v>0.00001+0.0000186327830065865j</v>
      </c>
      <c r="BQ224" s="158" t="str">
        <f t="shared" si="165"/>
        <v>3.04921413322922E-06+4.80715441874389E-07j</v>
      </c>
      <c r="BR224" s="158" t="str">
        <f t="shared" si="166"/>
        <v>-0.0827243183677289-0.0140858248863484j</v>
      </c>
      <c r="BS224" s="158" t="str">
        <f t="shared" si="167"/>
        <v>0.0000442992141332292+0.0000191134984484609j</v>
      </c>
      <c r="BT224" s="158" t="str">
        <f t="shared" si="204"/>
        <v>-3.39539290128694E-06-2.20514210365509E-06j</v>
      </c>
      <c r="BU224" s="158" t="str">
        <f t="shared" si="205"/>
        <v>-3.04921413322922E-06-4.80715441874389E-07j</v>
      </c>
      <c r="BV224" s="158" t="str">
        <f t="shared" si="206"/>
        <v>-6.44460703451616E-06-2.68585754552948E-06j</v>
      </c>
      <c r="BW224" s="158" t="str">
        <f t="shared" si="207"/>
        <v>0.996034713994666-0.0628455448876816j</v>
      </c>
      <c r="BX224" s="158" t="str">
        <f t="shared" si="208"/>
        <v>-0.00001-0.0000186327830065865j</v>
      </c>
      <c r="BY224" s="158" t="str">
        <f t="shared" si="209"/>
        <v>2.45956075732802+1.75719223291723j</v>
      </c>
      <c r="BZ224" s="71">
        <f t="shared" si="210"/>
        <v>9.6081140394713476</v>
      </c>
      <c r="CA224" s="71">
        <f t="shared" si="211"/>
        <v>-144.45672140980147</v>
      </c>
      <c r="CB224" s="158" t="str">
        <f t="shared" si="168"/>
        <v>-0.815210978801851-0.737901442924122j</v>
      </c>
      <c r="CC224" s="71" t="str">
        <f t="shared" si="169"/>
        <v>0.277797479105284-0.777225827441182j</v>
      </c>
      <c r="CD224" s="71">
        <f t="shared" si="212"/>
        <v>-1.6669257549397656</v>
      </c>
      <c r="CE224" s="71">
        <f t="shared" si="213"/>
        <v>109.66799873201326</v>
      </c>
      <c r="CF224" s="71"/>
      <c r="CG224" s="71">
        <f t="shared" si="214"/>
        <v>2.6669257549397658</v>
      </c>
      <c r="CH224" s="71">
        <f t="shared" si="215"/>
        <v>-109.66799873201326</v>
      </c>
      <c r="CI224" s="71"/>
      <c r="CJ224" s="158"/>
      <c r="CK224" s="158"/>
      <c r="CL224" s="158"/>
      <c r="CM224" s="71"/>
      <c r="CN224" s="158">
        <v>165958.69074375599</v>
      </c>
      <c r="CO224" s="158">
        <v>-4.8731302101655096</v>
      </c>
      <c r="CP224" s="158">
        <v>65.295312769560098</v>
      </c>
      <c r="CQ224" s="64"/>
      <c r="CR224" s="69"/>
      <c r="CS224" s="69"/>
      <c r="CT224" s="69"/>
      <c r="CU224" s="64"/>
      <c r="CV224" s="69"/>
      <c r="CW224" s="69"/>
      <c r="CX224" s="69"/>
      <c r="CY224" s="64"/>
      <c r="CZ224" s="69"/>
      <c r="DA224" s="69"/>
      <c r="DB224" s="69"/>
      <c r="DC224" s="64"/>
      <c r="DD224" s="69"/>
      <c r="DE224" s="69"/>
      <c r="DF224" s="69"/>
      <c r="DG224" s="64"/>
      <c r="DH224" s="69"/>
      <c r="DI224" s="69"/>
      <c r="DJ224" s="69"/>
      <c r="DK224" s="64"/>
      <c r="DL224" s="69"/>
      <c r="DM224" s="69"/>
      <c r="DN224" s="69"/>
      <c r="DO224" s="70"/>
    </row>
    <row r="225" spans="1:119">
      <c r="A225" s="71">
        <v>161</v>
      </c>
      <c r="B225" s="71">
        <f t="shared" si="144"/>
        <v>67608.297539198305</v>
      </c>
      <c r="C225" s="71" t="str">
        <f t="shared" si="170"/>
        <v>424795.461741717j</v>
      </c>
      <c r="D225" s="71">
        <f t="shared" si="145"/>
        <v>0.92686588966161942</v>
      </c>
      <c r="E225" s="71" t="str">
        <f t="shared" si="146"/>
        <v>-0.424795461741717j</v>
      </c>
      <c r="F225" s="71" t="str">
        <f t="shared" si="171"/>
        <v>0.926865889661619-0.424795461741717j</v>
      </c>
      <c r="G225" s="71">
        <f t="shared" si="172"/>
        <v>0.1683767969835166</v>
      </c>
      <c r="H225" s="71">
        <f t="shared" si="173"/>
        <v>-24.62264161695968</v>
      </c>
      <c r="I225" s="71"/>
      <c r="J225" s="71">
        <f t="shared" si="147"/>
        <v>42.477876106194692</v>
      </c>
      <c r="K225" s="71" t="str">
        <f t="shared" si="148"/>
        <v>1+14.037366033255j</v>
      </c>
      <c r="L225" s="71">
        <f t="shared" si="149"/>
        <v>-23.80189744508866</v>
      </c>
      <c r="M225" s="71" t="str">
        <f t="shared" si="150"/>
        <v>2.15863761098521j</v>
      </c>
      <c r="N225" s="71" t="str">
        <f t="shared" si="174"/>
        <v>-23.8018974450887+2.15863761098521j</v>
      </c>
      <c r="O225" s="71" t="str">
        <f t="shared" si="175"/>
        <v>0.0113792055137292-0.588726276322199j</v>
      </c>
      <c r="P225" s="71" t="str">
        <f t="shared" si="176"/>
        <v>0.483364481999116-25.0078418260757j</v>
      </c>
      <c r="Q225" s="71"/>
      <c r="R225" s="71">
        <f t="shared" si="151"/>
        <v>46.725663716814154</v>
      </c>
      <c r="S225" s="71" t="str">
        <f t="shared" si="152"/>
        <v>1+0.0191157957783773j</v>
      </c>
      <c r="T225" s="71" t="str">
        <f t="shared" si="177"/>
        <v>-23.8018974450887+2.15863761098521j</v>
      </c>
      <c r="U225" s="71" t="str">
        <f t="shared" si="178"/>
        <v>-0.0415984729690954-0.004575762261823j</v>
      </c>
      <c r="V225" s="71" t="str">
        <f t="shared" si="179"/>
        <v>-1.94371625908694-0.21380552869403j</v>
      </c>
      <c r="W225" s="71"/>
      <c r="X225" s="71" t="str">
        <f t="shared" si="153"/>
        <v>-0.491842206640251-1.1303321120109j</v>
      </c>
      <c r="Y225" s="71">
        <f t="shared" si="180"/>
        <v>1.8171769277944063</v>
      </c>
      <c r="Z225" s="71">
        <f t="shared" si="181"/>
        <v>66.48466292014011</v>
      </c>
      <c r="AA225" s="71"/>
      <c r="AB225" s="71" t="str">
        <f t="shared" si="154"/>
        <v>-0.313180199441502-0.0344492967042146j</v>
      </c>
      <c r="AC225" s="71">
        <f t="shared" si="182"/>
        <v>-10.031881407725711</v>
      </c>
      <c r="AD225" s="71">
        <f t="shared" si="183"/>
        <v>6.2772035476553469</v>
      </c>
      <c r="AE225" s="71"/>
      <c r="AF225" s="71" t="str">
        <f t="shared" si="184"/>
        <v>-0.0782653605959855-0.241883817684465j</v>
      </c>
      <c r="AG225" s="71">
        <f t="shared" si="185"/>
        <v>-11.895440195181688</v>
      </c>
      <c r="AH225" s="71">
        <f t="shared" si="186"/>
        <v>72.070186565075844</v>
      </c>
      <c r="AI225" s="71"/>
      <c r="AJ225" s="71" t="str">
        <f t="shared" si="155"/>
        <v>20055.4868675302-40041.5550804329j</v>
      </c>
      <c r="AK225" s="71" t="str">
        <f t="shared" si="156"/>
        <v>31990.0101084104-565.311182389173j</v>
      </c>
      <c r="AL225" s="71" t="str">
        <f t="shared" si="187"/>
        <v>10000-52312.7580768122j</v>
      </c>
      <c r="AM225" s="71" t="str">
        <f t="shared" si="188"/>
        <v>946.685759939273-16359.7983800679j</v>
      </c>
      <c r="AN225" s="71" t="str">
        <f t="shared" si="189"/>
        <v>10946.6857599393-16359.7983800679j</v>
      </c>
      <c r="AO225" s="71" t="str">
        <f t="shared" si="190"/>
        <v>11080.2616209819-7965.30218703714j</v>
      </c>
      <c r="AP225" s="71" t="str">
        <f t="shared" si="191"/>
        <v>0.387339728908644+0.291347806606431j</v>
      </c>
      <c r="AQ225" s="71" t="str">
        <f t="shared" si="157"/>
        <v>1+6.79672738786747j</v>
      </c>
      <c r="AR225" s="71" t="str">
        <f t="shared" si="158"/>
        <v>1+0.013566322131472j</v>
      </c>
      <c r="AS225" s="71" t="str">
        <f t="shared" si="159"/>
        <v>0.00002128225263326j</v>
      </c>
      <c r="AT225" s="71" t="str">
        <f t="shared" si="192"/>
        <v>-2.88721894906173E-07+0.00002128225263326j</v>
      </c>
      <c r="AU225" s="149" t="str">
        <f t="shared" si="193"/>
        <v>318665.18102165-51310.6217524454j</v>
      </c>
      <c r="AV225" s="71" t="str">
        <f t="shared" si="160"/>
        <v>9275.78658063612-1834.38141400415j</v>
      </c>
      <c r="AW225" s="71"/>
      <c r="AX225" s="71" t="str">
        <f t="shared" si="161"/>
        <v>0.579736661289758-0.114648838375259j</v>
      </c>
      <c r="AY225" s="71"/>
      <c r="AZ225" s="71" t="str">
        <f t="shared" si="194"/>
        <v>5.70026281611195+2.33799509758683j</v>
      </c>
      <c r="BA225" s="71" t="str">
        <f t="shared" si="195"/>
        <v>3.57269975555228+0.701892961685893j</v>
      </c>
      <c r="BB225" s="71">
        <f t="shared" si="196"/>
        <v>11.224399253716953</v>
      </c>
      <c r="BC225" s="71">
        <f t="shared" si="197"/>
        <v>-168.88521997026757</v>
      </c>
      <c r="BD225" s="71" t="str">
        <f t="shared" si="162"/>
        <v>-1.09471910309675-0.34289597164147j</v>
      </c>
      <c r="BE225" s="71">
        <f t="shared" si="198"/>
        <v>1.1925178459912342</v>
      </c>
      <c r="BF225" s="71">
        <f t="shared" si="199"/>
        <v>17.391983577387776</v>
      </c>
      <c r="BG225" s="71"/>
      <c r="BH225" s="71" t="str">
        <f t="shared" si="163"/>
        <v>-0.109842085491048-0.919112162059471j</v>
      </c>
      <c r="BI225" s="71">
        <f t="shared" si="200"/>
        <v>-0.67104094146473459</v>
      </c>
      <c r="BJ225" s="71">
        <f t="shared" si="201"/>
        <v>83.184966594808316</v>
      </c>
      <c r="BK225" s="71"/>
      <c r="BL225" s="71">
        <f t="shared" si="202"/>
        <v>1.6710409414647347</v>
      </c>
      <c r="BM225" s="71">
        <f t="shared" si="203"/>
        <v>-83.184966594808316</v>
      </c>
      <c r="BN225" s="71"/>
      <c r="BO225" s="158"/>
      <c r="BP225" s="158" t="str">
        <f t="shared" si="164"/>
        <v>0.00001+0.0000199653867018607j</v>
      </c>
      <c r="BQ225" s="158" t="str">
        <f t="shared" si="165"/>
        <v>3.05878606458012E-06+4.50038068326857E-07j</v>
      </c>
      <c r="BR225" s="158" t="str">
        <f t="shared" si="166"/>
        <v>-0.083027427506824-0.0131940323420949j</v>
      </c>
      <c r="BS225" s="158" t="str">
        <f t="shared" si="167"/>
        <v>0.0000443087860645801+0.0000204154247701876j</v>
      </c>
      <c r="BT225" s="158" t="str">
        <f t="shared" si="204"/>
        <v>-3.40948274819684E-06-0.0000022796517565028j</v>
      </c>
      <c r="BU225" s="158" t="str">
        <f t="shared" si="205"/>
        <v>-3.05878606458012E-06-4.50038068326857E-07j</v>
      </c>
      <c r="BV225" s="158" t="str">
        <f t="shared" si="206"/>
        <v>-6.46826881277696E-06-2.72968982482966E-06j</v>
      </c>
      <c r="BW225" s="158" t="str">
        <f t="shared" si="207"/>
        <v>0.995449915557556-0.067300677366658j</v>
      </c>
      <c r="BX225" s="158" t="str">
        <f t="shared" si="208"/>
        <v>-0.00001-0.0000199653867018607j</v>
      </c>
      <c r="BY225" s="158" t="str">
        <f t="shared" si="209"/>
        <v>2.54604719588602+1.89411061340362j</v>
      </c>
      <c r="BZ225" s="71">
        <f t="shared" si="210"/>
        <v>10.030299595977084</v>
      </c>
      <c r="CA225" s="71">
        <f t="shared" si="211"/>
        <v>-143.35290370081748</v>
      </c>
      <c r="CB225" s="158" t="str">
        <f t="shared" si="168"/>
        <v>-0.732120790083318-0.680907474944023j</v>
      </c>
      <c r="CC225" s="71" t="str">
        <f t="shared" si="169"/>
        <v>0.258887404406315-0.764090865912456j</v>
      </c>
      <c r="CD225" s="71">
        <f t="shared" si="212"/>
        <v>-1.8651405992045924</v>
      </c>
      <c r="CE225" s="71">
        <f t="shared" si="213"/>
        <v>108.71728286425839</v>
      </c>
      <c r="CF225" s="71"/>
      <c r="CG225" s="71">
        <f t="shared" si="214"/>
        <v>2.8651405992045924</v>
      </c>
      <c r="CH225" s="71">
        <f t="shared" si="215"/>
        <v>-108.71728286425839</v>
      </c>
      <c r="CI225" s="71"/>
      <c r="CJ225" s="158"/>
      <c r="CK225" s="158"/>
      <c r="CL225" s="158"/>
      <c r="CM225" s="71"/>
      <c r="CN225" s="158">
        <v>173780.08287493701</v>
      </c>
      <c r="CO225" s="158">
        <v>-5.1188025961647199</v>
      </c>
      <c r="CP225" s="158">
        <v>61.266633831179</v>
      </c>
      <c r="CQ225" s="64"/>
      <c r="CR225" s="69"/>
      <c r="CS225" s="69"/>
      <c r="CT225" s="69"/>
      <c r="CU225" s="64"/>
      <c r="CV225" s="69"/>
      <c r="CW225" s="69"/>
      <c r="CX225" s="69"/>
      <c r="CY225" s="64"/>
      <c r="CZ225" s="69"/>
      <c r="DA225" s="69"/>
      <c r="DB225" s="69"/>
      <c r="DC225" s="64"/>
      <c r="DD225" s="69"/>
      <c r="DE225" s="69"/>
      <c r="DF225" s="69"/>
      <c r="DG225" s="64"/>
      <c r="DH225" s="69"/>
      <c r="DI225" s="69"/>
      <c r="DJ225" s="69"/>
      <c r="DK225" s="64"/>
      <c r="DL225" s="69"/>
      <c r="DM225" s="69"/>
      <c r="DN225" s="69"/>
      <c r="DO225" s="70"/>
    </row>
    <row r="226" spans="1:119">
      <c r="A226" s="71">
        <v>162</v>
      </c>
      <c r="B226" s="71">
        <f t="shared" si="144"/>
        <v>72443.596007498985</v>
      </c>
      <c r="C226" s="71" t="str">
        <f t="shared" si="170"/>
        <v>455176.538033571j</v>
      </c>
      <c r="D226" s="71">
        <f t="shared" si="145"/>
        <v>0.91603080636003653</v>
      </c>
      <c r="E226" s="71" t="str">
        <f t="shared" si="146"/>
        <v>-0.455176538033571j</v>
      </c>
      <c r="F226" s="71" t="str">
        <f t="shared" si="171"/>
        <v>0.916030806360037-0.455176538033571j</v>
      </c>
      <c r="G226" s="71">
        <f t="shared" si="172"/>
        <v>0.19655444550247869</v>
      </c>
      <c r="H226" s="71">
        <f t="shared" si="173"/>
        <v>-26.422823173974219</v>
      </c>
      <c r="I226" s="71"/>
      <c r="J226" s="71">
        <f t="shared" si="147"/>
        <v>42.477876106194692</v>
      </c>
      <c r="K226" s="71" t="str">
        <f t="shared" si="148"/>
        <v>1+15.0413086993193j</v>
      </c>
      <c r="L226" s="71">
        <f t="shared" si="149"/>
        <v>-27.476388371572543</v>
      </c>
      <c r="M226" s="71" t="str">
        <f t="shared" si="150"/>
        <v>2.31302187318263j</v>
      </c>
      <c r="N226" s="71" t="str">
        <f t="shared" si="174"/>
        <v>-27.4763883715725+2.31302187318263j</v>
      </c>
      <c r="O226" s="71" t="str">
        <f t="shared" si="175"/>
        <v>0.00962050312300643-0.546616828312986j</v>
      </c>
      <c r="P226" s="71" t="str">
        <f t="shared" si="176"/>
        <v>0.408658539738326-23.2191219106401j</v>
      </c>
      <c r="Q226" s="71"/>
      <c r="R226" s="71">
        <f t="shared" si="151"/>
        <v>46.725663716814154</v>
      </c>
      <c r="S226" s="71" t="str">
        <f t="shared" si="152"/>
        <v>1+0.0204829442115107j</v>
      </c>
      <c r="T226" s="71" t="str">
        <f t="shared" si="177"/>
        <v>-27.4763883715725+2.31302187318263j</v>
      </c>
      <c r="U226" s="71" t="str">
        <f t="shared" si="178"/>
        <v>-0.0360764686950247-0.00378246966103512j</v>
      </c>
      <c r="V226" s="71" t="str">
        <f t="shared" si="179"/>
        <v>-1.6856969443339-0.176738405400579j</v>
      </c>
      <c r="W226" s="71"/>
      <c r="X226" s="71" t="str">
        <f t="shared" si="153"/>
        <v>-0.492772799425879-1.03709887802693j</v>
      </c>
      <c r="Y226" s="71">
        <f t="shared" si="180"/>
        <v>1.2004690271244931</v>
      </c>
      <c r="Z226" s="71">
        <f t="shared" si="181"/>
        <v>64.585483362719643</v>
      </c>
      <c r="AA226" s="71"/>
      <c r="AB226" s="71" t="str">
        <f t="shared" si="154"/>
        <v>-0.27160698108911-0.0284768771128804j</v>
      </c>
      <c r="AC226" s="71">
        <f t="shared" si="182"/>
        <v>-11.27370139932699</v>
      </c>
      <c r="AD226" s="71">
        <f t="shared" si="183"/>
        <v>5.9853595469983532</v>
      </c>
      <c r="AE226" s="71"/>
      <c r="AF226" s="71" t="str">
        <f t="shared" si="184"/>
        <v>-0.0812040558749689-0.222175609321604j</v>
      </c>
      <c r="AG226" s="71">
        <f t="shared" si="185"/>
        <v>-12.521525618353483</v>
      </c>
      <c r="AH226" s="71">
        <f t="shared" si="186"/>
        <v>69.922898876653463</v>
      </c>
      <c r="AI226" s="71"/>
      <c r="AJ226" s="71" t="str">
        <f t="shared" si="155"/>
        <v>17931.6498602507-38361.7116317095j</v>
      </c>
      <c r="AK226" s="71" t="str">
        <f t="shared" si="156"/>
        <v>31988.5306002666-605.71383040107j</v>
      </c>
      <c r="AL226" s="71" t="str">
        <f t="shared" si="187"/>
        <v>10000-48821.1064617378j</v>
      </c>
      <c r="AM226" s="71" t="str">
        <f t="shared" si="188"/>
        <v>944.295825854648-15284.7706861955j</v>
      </c>
      <c r="AN226" s="71" t="str">
        <f t="shared" si="189"/>
        <v>10944.2958258546-15284.7706861955j</v>
      </c>
      <c r="AO226" s="71" t="str">
        <f t="shared" si="190"/>
        <v>10739.7864595953-7567.77698459917j</v>
      </c>
      <c r="AP226" s="71" t="str">
        <f t="shared" si="191"/>
        <v>0.404059973890942+0.303273404558115j</v>
      </c>
      <c r="AQ226" s="71" t="str">
        <f t="shared" si="157"/>
        <v>1+7.28282460853714j</v>
      </c>
      <c r="AR226" s="71" t="str">
        <f t="shared" si="158"/>
        <v>1+0.0145365760649444j</v>
      </c>
      <c r="AS226" s="71" t="str">
        <f t="shared" si="159"/>
        <v>0.0000228043445554819j</v>
      </c>
      <c r="AT226" s="71" t="str">
        <f t="shared" si="192"/>
        <v>-3.31497089241963E-07+0.0000228043445554819j</v>
      </c>
      <c r="AU226" s="149" t="str">
        <f t="shared" si="193"/>
        <v>318656.493830592-48483.4675902627j</v>
      </c>
      <c r="AV226" s="71" t="str">
        <f t="shared" si="160"/>
        <v>9224.35087210939-1954.67567244539j</v>
      </c>
      <c r="AW226" s="71"/>
      <c r="AX226" s="71" t="str">
        <f t="shared" si="161"/>
        <v>0.576521929506837-0.122167229527837j</v>
      </c>
      <c r="AY226" s="71"/>
      <c r="AZ226" s="71" t="str">
        <f t="shared" si="194"/>
        <v>5.89430278334569+2.44350305300433j</v>
      </c>
      <c r="BA226" s="71" t="str">
        <f t="shared" si="195"/>
        <v>3.69671081208033+0.688642453834342j</v>
      </c>
      <c r="BB226" s="71">
        <f t="shared" si="196"/>
        <v>11.504463152513921</v>
      </c>
      <c r="BC226" s="71">
        <f t="shared" si="197"/>
        <v>-169.44759941769786</v>
      </c>
      <c r="BD226" s="71" t="str">
        <f t="shared" si="162"/>
        <v>-0.984442077096057-0.29231087745321j</v>
      </c>
      <c r="BE226" s="71">
        <f t="shared" si="198"/>
        <v>0.23076175318692393</v>
      </c>
      <c r="BF226" s="71">
        <f t="shared" si="199"/>
        <v>16.537760129300494</v>
      </c>
      <c r="BG226" s="71"/>
      <c r="BH226" s="71" t="str">
        <f t="shared" si="163"/>
        <v>-0.147188354552403-0.877239537458748j</v>
      </c>
      <c r="BI226" s="71">
        <f t="shared" si="200"/>
        <v>-1.0170624658395642</v>
      </c>
      <c r="BJ226" s="71">
        <f t="shared" si="201"/>
        <v>80.475299458955618</v>
      </c>
      <c r="BK226" s="71"/>
      <c r="BL226" s="71">
        <f t="shared" si="202"/>
        <v>2.0170624658395644</v>
      </c>
      <c r="BM226" s="71">
        <f t="shared" si="203"/>
        <v>-80.475299458955618</v>
      </c>
      <c r="BN226" s="71"/>
      <c r="BO226" s="158"/>
      <c r="BP226" s="158" t="str">
        <f t="shared" si="164"/>
        <v>0.00001+0.0000213932972875778j</v>
      </c>
      <c r="BQ226" s="158" t="str">
        <f t="shared" si="165"/>
        <v>3.06717196647398E-06+4.21151425626611E-07j</v>
      </c>
      <c r="BR226" s="158" t="str">
        <f t="shared" si="166"/>
        <v>-0.0832932480209331-0.0123529802635626j</v>
      </c>
      <c r="BS226" s="158" t="str">
        <f t="shared" si="167"/>
        <v>0.000044317171966474+0.0000218144487132044j</v>
      </c>
      <c r="BT226" s="158" t="str">
        <f t="shared" si="204"/>
        <v>-3.42184774177515E-06-2.36444543774762E-06j</v>
      </c>
      <c r="BU226" s="158" t="str">
        <f t="shared" si="205"/>
        <v>-3.06717196647398E-06-4.21151425626611E-07j</v>
      </c>
      <c r="BV226" s="158" t="str">
        <f t="shared" si="206"/>
        <v>-6.48901970824913E-06-2.78559686337423E-06j</v>
      </c>
      <c r="BW226" s="158" t="str">
        <f t="shared" si="207"/>
        <v>0.994779323387372-0.0720653949433038j</v>
      </c>
      <c r="BX226" s="158" t="str">
        <f t="shared" si="208"/>
        <v>-0.00001-0.0000213932972875778j</v>
      </c>
      <c r="BY226" s="158" t="str">
        <f t="shared" si="209"/>
        <v>2.64363973337247+2.03371878889168j</v>
      </c>
      <c r="BZ226" s="71">
        <f t="shared" si="210"/>
        <v>10.462938966297752</v>
      </c>
      <c r="CA226" s="71">
        <f t="shared" si="211"/>
        <v>-142.42936882636792</v>
      </c>
      <c r="CB226" s="158" t="str">
        <f t="shared" si="168"/>
        <v>-0.660117047035091-0.627654824453046j</v>
      </c>
      <c r="CC226" s="71" t="str">
        <f t="shared" si="169"/>
        <v>0.237168442488738-0.752498482755965j</v>
      </c>
      <c r="CD226" s="71">
        <f t="shared" si="212"/>
        <v>-2.0585866520557334</v>
      </c>
      <c r="CE226" s="71">
        <f t="shared" si="213"/>
        <v>107.49353005028559</v>
      </c>
      <c r="CF226" s="71"/>
      <c r="CG226" s="71">
        <f t="shared" si="214"/>
        <v>3.0585866520557334</v>
      </c>
      <c r="CH226" s="71">
        <f t="shared" si="215"/>
        <v>-107.49353005028559</v>
      </c>
      <c r="CI226" s="71"/>
      <c r="CJ226" s="158"/>
      <c r="CK226" s="158"/>
      <c r="CL226" s="158"/>
      <c r="CM226" s="71"/>
      <c r="CN226" s="158">
        <v>181970.08586099799</v>
      </c>
      <c r="CO226" s="158">
        <v>-5.3826203111225803</v>
      </c>
      <c r="CP226" s="158">
        <v>56.967835030550503</v>
      </c>
      <c r="CQ226" s="64"/>
      <c r="CR226" s="69"/>
      <c r="CS226" s="69"/>
      <c r="CT226" s="69"/>
      <c r="CU226" s="64"/>
      <c r="CV226" s="69"/>
      <c r="CW226" s="69"/>
      <c r="CX226" s="69"/>
      <c r="CY226" s="64"/>
      <c r="CZ226" s="69"/>
      <c r="DA226" s="69"/>
      <c r="DB226" s="69"/>
      <c r="DC226" s="64"/>
      <c r="DD226" s="69"/>
      <c r="DE226" s="69"/>
      <c r="DF226" s="69"/>
      <c r="DG226" s="64"/>
      <c r="DH226" s="69"/>
      <c r="DI226" s="69"/>
      <c r="DJ226" s="69"/>
      <c r="DK226" s="64"/>
      <c r="DL226" s="69"/>
      <c r="DM226" s="69"/>
      <c r="DN226" s="69"/>
      <c r="DO226" s="70"/>
    </row>
    <row r="227" spans="1:119">
      <c r="A227" s="71">
        <v>163</v>
      </c>
      <c r="B227" s="71">
        <f t="shared" si="144"/>
        <v>77624.711662869129</v>
      </c>
      <c r="C227" s="71" t="str">
        <f t="shared" si="170"/>
        <v>487730.447794191j</v>
      </c>
      <c r="D227" s="71">
        <f t="shared" si="145"/>
        <v>0.90359046622810291</v>
      </c>
      <c r="E227" s="71" t="str">
        <f t="shared" si="146"/>
        <v>-0.487730447794191j</v>
      </c>
      <c r="F227" s="71" t="str">
        <f t="shared" si="171"/>
        <v>0.903590466228103-0.487730447794191j</v>
      </c>
      <c r="G227" s="71">
        <f t="shared" si="172"/>
        <v>0.2298757053053827</v>
      </c>
      <c r="H227" s="71">
        <f t="shared" si="173"/>
        <v>-28.358814050948567</v>
      </c>
      <c r="I227" s="71"/>
      <c r="J227" s="71">
        <f t="shared" si="147"/>
        <v>42.477876106194692</v>
      </c>
      <c r="K227" s="71" t="str">
        <f t="shared" si="148"/>
        <v>1+16.117052647359j</v>
      </c>
      <c r="L227" s="71">
        <f t="shared" si="149"/>
        <v>-31.695268435972721</v>
      </c>
      <c r="M227" s="71" t="str">
        <f t="shared" si="150"/>
        <v>2.47844759055204j</v>
      </c>
      <c r="N227" s="71" t="str">
        <f t="shared" si="174"/>
        <v>-31.6952684359727+2.47844759055204j</v>
      </c>
      <c r="O227" s="71" t="str">
        <f t="shared" si="175"/>
        <v>0.00816239695033121-0.507862004917906j</v>
      </c>
      <c r="P227" s="71" t="str">
        <f t="shared" si="176"/>
        <v>0.346721286385751-21.5728993239465j</v>
      </c>
      <c r="Q227" s="71"/>
      <c r="R227" s="71">
        <f t="shared" si="151"/>
        <v>46.725663716814154</v>
      </c>
      <c r="S227" s="71" t="str">
        <f t="shared" si="152"/>
        <v>1+0.0219478701507386j</v>
      </c>
      <c r="T227" s="71" t="str">
        <f t="shared" si="177"/>
        <v>-31.6952684359727+2.47844759055204j</v>
      </c>
      <c r="U227" s="71" t="str">
        <f t="shared" si="178"/>
        <v>-0.0313048844886965-0.00314038626570804j</v>
      </c>
      <c r="V227" s="71" t="str">
        <f t="shared" si="179"/>
        <v>-1.46274150531254-0.146736632592376j</v>
      </c>
      <c r="W227" s="71"/>
      <c r="X227" s="71" t="str">
        <f t="shared" si="153"/>
        <v>-0.493450009466095-0.950416986207147j</v>
      </c>
      <c r="Y227" s="71">
        <f t="shared" si="180"/>
        <v>0.59482139869815565</v>
      </c>
      <c r="Z227" s="71">
        <f t="shared" si="181"/>
        <v>62.561968818014407</v>
      </c>
      <c r="AA227" s="71"/>
      <c r="AB227" s="71" t="str">
        <f t="shared" si="154"/>
        <v>-0.235683410180629-0.023642858182522j</v>
      </c>
      <c r="AC227" s="71">
        <f t="shared" si="182"/>
        <v>-12.50993366408518</v>
      </c>
      <c r="AD227" s="71">
        <f t="shared" si="183"/>
        <v>5.7285286981334593</v>
      </c>
      <c r="AE227" s="71"/>
      <c r="AF227" s="71" t="str">
        <f t="shared" si="184"/>
        <v>-0.0835555479374339-0.203445804283767j</v>
      </c>
      <c r="AG227" s="71">
        <f t="shared" si="185"/>
        <v>-13.154084259680506</v>
      </c>
      <c r="AH227" s="71">
        <f t="shared" si="186"/>
        <v>67.671958176945481</v>
      </c>
      <c r="AI227" s="71"/>
      <c r="AJ227" s="71" t="str">
        <f t="shared" si="155"/>
        <v>15987.7442746284-36649.2354691326j</v>
      </c>
      <c r="AK227" s="71" t="str">
        <f t="shared" si="156"/>
        <v>31986.8320663906-648.999600173942j</v>
      </c>
      <c r="AL227" s="71" t="str">
        <f t="shared" si="187"/>
        <v>10000-45562.5075750846j</v>
      </c>
      <c r="AM227" s="71" t="str">
        <f t="shared" si="188"/>
        <v>941.566652345042-14282.60843795j</v>
      </c>
      <c r="AN227" s="71" t="str">
        <f t="shared" si="189"/>
        <v>10941.566652345-14282.60843795j</v>
      </c>
      <c r="AO227" s="71" t="str">
        <f t="shared" si="190"/>
        <v>10433.7461369726-7178.55479049839j</v>
      </c>
      <c r="AP227" s="71" t="str">
        <f t="shared" si="191"/>
        <v>0.422117563219271+0.314650834899705j</v>
      </c>
      <c r="AQ227" s="71" t="str">
        <f t="shared" si="157"/>
        <v>1+7.80368716470706j</v>
      </c>
      <c r="AR227" s="71" t="str">
        <f t="shared" si="158"/>
        <v>1+0.0155762218856428j</v>
      </c>
      <c r="AS227" s="71" t="str">
        <f t="shared" si="159"/>
        <v>0.000024435295434489j</v>
      </c>
      <c r="AT227" s="71" t="str">
        <f t="shared" si="192"/>
        <v>-3.80609583528835E-07+0.000024435295434489j</v>
      </c>
      <c r="AU227" s="149" t="str">
        <f t="shared" si="193"/>
        <v>318646.520184802-45887.7169030594j</v>
      </c>
      <c r="AV227" s="71" t="str">
        <f t="shared" si="160"/>
        <v>9165.99379416798-2081.22221346807j</v>
      </c>
      <c r="AW227" s="71"/>
      <c r="AX227" s="71" t="str">
        <f t="shared" si="161"/>
        <v>0.572874612135499-0.130076388341754j</v>
      </c>
      <c r="AY227" s="71"/>
      <c r="AZ227" s="71" t="str">
        <f t="shared" si="194"/>
        <v>6.09944146875333+2.53534931302384j</v>
      </c>
      <c r="BA227" s="71" t="str">
        <f t="shared" si="195"/>
        <v>3.82400424747813+0.659043937169179j</v>
      </c>
      <c r="BB227" s="71">
        <f t="shared" si="196"/>
        <v>11.777484703499397</v>
      </c>
      <c r="BC227" s="71">
        <f t="shared" si="197"/>
        <v>-170.22148007381989</v>
      </c>
      <c r="BD227" s="71" t="str">
        <f t="shared" si="162"/>
        <v>-0.885672679248313-0.245736112683387j</v>
      </c>
      <c r="BE227" s="71">
        <f t="shared" si="198"/>
        <v>-0.73244896058579145</v>
      </c>
      <c r="BF227" s="71">
        <f t="shared" si="199"/>
        <v>15.507048624313569</v>
      </c>
      <c r="BG227" s="71"/>
      <c r="BH227" s="71" t="str">
        <f t="shared" si="163"/>
        <v>-0.185437046357386-0.833044396997742j</v>
      </c>
      <c r="BI227" s="71">
        <f t="shared" si="200"/>
        <v>-1.3765995561811271</v>
      </c>
      <c r="BJ227" s="71">
        <f t="shared" si="201"/>
        <v>77.450478103125548</v>
      </c>
      <c r="BK227" s="71"/>
      <c r="BL227" s="71">
        <f t="shared" si="202"/>
        <v>2.3765995561811271</v>
      </c>
      <c r="BM227" s="71">
        <f t="shared" si="203"/>
        <v>-77.450478103125548</v>
      </c>
      <c r="BN227" s="71"/>
      <c r="BO227" s="158"/>
      <c r="BP227" s="158" t="str">
        <f t="shared" si="164"/>
        <v>0.00001+0.000022923331046327j</v>
      </c>
      <c r="BQ227" s="158" t="str">
        <f t="shared" si="165"/>
        <v>3.07451333550577E-06+3.93982135702538E-07j</v>
      </c>
      <c r="BR227" s="158" t="str">
        <f t="shared" si="166"/>
        <v>-0.083526164734997-0.011560848374203j</v>
      </c>
      <c r="BS227" s="158" t="str">
        <f t="shared" si="167"/>
        <v>0.0000443245133355058+0.0000233173131820295j</v>
      </c>
      <c r="BT227" s="158" t="str">
        <f t="shared" si="204"/>
        <v>-3.43268868046878E-06-2.46003471995183E-06j</v>
      </c>
      <c r="BU227" s="158" t="str">
        <f t="shared" si="205"/>
        <v>-3.07451333550577E-06-3.93982135702538E-07j</v>
      </c>
      <c r="BV227" s="158" t="str">
        <f t="shared" si="206"/>
        <v>-6.50720201597455E-06-2.85401685565437E-06j</v>
      </c>
      <c r="BW227" s="158" t="str">
        <f t="shared" si="207"/>
        <v>0.994010493896796-0.077159781750881j</v>
      </c>
      <c r="BX227" s="158" t="str">
        <f t="shared" si="208"/>
        <v>-0.00001-0.000022923331046327j</v>
      </c>
      <c r="BY227" s="158" t="str">
        <f t="shared" si="209"/>
        <v>2.75349602842204+2.17542189189228j</v>
      </c>
      <c r="BZ227" s="71">
        <f t="shared" si="210"/>
        <v>10.90406230598154</v>
      </c>
      <c r="CA227" s="71">
        <f t="shared" si="211"/>
        <v>-141.68921415330212</v>
      </c>
      <c r="CB227" s="158" t="str">
        <f t="shared" si="168"/>
        <v>-0.597520142620161-0.577811366168888j</v>
      </c>
      <c r="CC227" s="71" t="str">
        <f t="shared" si="169"/>
        <v>0.212510587054187-0.741955782266627j</v>
      </c>
      <c r="CD227" s="71">
        <f t="shared" si="212"/>
        <v>-2.2500219536989823</v>
      </c>
      <c r="CE227" s="71">
        <f t="shared" si="213"/>
        <v>105.98274402364336</v>
      </c>
      <c r="CF227" s="71"/>
      <c r="CG227" s="71">
        <f t="shared" si="214"/>
        <v>3.2500219536989823</v>
      </c>
      <c r="CH227" s="71">
        <f t="shared" si="215"/>
        <v>-105.98274402364336</v>
      </c>
      <c r="CI227" s="71"/>
      <c r="CJ227" s="158"/>
      <c r="CK227" s="158"/>
      <c r="CL227" s="158"/>
      <c r="CM227" s="71"/>
      <c r="CN227" s="158">
        <v>190546.07179632399</v>
      </c>
      <c r="CO227" s="158">
        <v>-5.6682981487370201</v>
      </c>
      <c r="CP227" s="158">
        <v>52.376306904232003</v>
      </c>
      <c r="CQ227" s="64"/>
      <c r="CR227" s="69"/>
      <c r="CS227" s="69"/>
      <c r="CT227" s="69"/>
      <c r="CU227" s="64"/>
      <c r="CV227" s="69"/>
      <c r="CW227" s="69"/>
      <c r="CX227" s="69"/>
      <c r="CY227" s="64"/>
      <c r="CZ227" s="69"/>
      <c r="DA227" s="69"/>
      <c r="DB227" s="69"/>
      <c r="DC227" s="64"/>
      <c r="DD227" s="69"/>
      <c r="DE227" s="69"/>
      <c r="DF227" s="69"/>
      <c r="DG227" s="64"/>
      <c r="DH227" s="69"/>
      <c r="DI227" s="69"/>
      <c r="DJ227" s="69"/>
      <c r="DK227" s="64"/>
      <c r="DL227" s="69"/>
      <c r="DM227" s="69"/>
      <c r="DN227" s="69"/>
      <c r="DO227" s="70"/>
    </row>
    <row r="228" spans="1:119">
      <c r="A228" s="71">
        <v>164</v>
      </c>
      <c r="B228" s="71">
        <f t="shared" si="144"/>
        <v>83176.377110267174</v>
      </c>
      <c r="C228" s="71" t="str">
        <f t="shared" si="170"/>
        <v>522612.590563659j</v>
      </c>
      <c r="D228" s="71">
        <f t="shared" si="145"/>
        <v>0.88930704465296995</v>
      </c>
      <c r="E228" s="71" t="str">
        <f t="shared" si="146"/>
        <v>-0.522612590563659j</v>
      </c>
      <c r="F228" s="71" t="str">
        <f t="shared" si="171"/>
        <v>0.88930704465297-0.522612590563659j</v>
      </c>
      <c r="G228" s="71">
        <f t="shared" si="172"/>
        <v>0.26937929699258228</v>
      </c>
      <c r="H228" s="71">
        <f t="shared" si="173"/>
        <v>-30.441165882548045</v>
      </c>
      <c r="I228" s="71"/>
      <c r="J228" s="71">
        <f t="shared" si="147"/>
        <v>42.477876106194692</v>
      </c>
      <c r="K228" s="71" t="str">
        <f t="shared" si="148"/>
        <v>1+17.2697330551761j</v>
      </c>
      <c r="L228" s="71">
        <f t="shared" si="149"/>
        <v>-36.539190860574969</v>
      </c>
      <c r="M228" s="71" t="str">
        <f t="shared" si="150"/>
        <v>2.65570444029614j</v>
      </c>
      <c r="N228" s="71" t="str">
        <f t="shared" si="174"/>
        <v>-36.539190860575+2.65570444029614j</v>
      </c>
      <c r="O228" s="71" t="str">
        <f t="shared" si="175"/>
        <v>0.00694707004390373-0.472130971817091j</v>
      </c>
      <c r="P228" s="71" t="str">
        <f t="shared" si="176"/>
        <v>0.295096780625999-20.0551209267437j</v>
      </c>
      <c r="Q228" s="71"/>
      <c r="R228" s="71">
        <f t="shared" si="151"/>
        <v>46.725663716814154</v>
      </c>
      <c r="S228" s="71" t="str">
        <f t="shared" si="152"/>
        <v>1+0.0235175665753647j</v>
      </c>
      <c r="T228" s="71" t="str">
        <f t="shared" si="177"/>
        <v>-36.539190860575+2.65570444029614j</v>
      </c>
      <c r="U228" s="71" t="str">
        <f t="shared" si="178"/>
        <v>-0.027177529419092-0.00261891546791686j</v>
      </c>
      <c r="V228" s="71" t="str">
        <f t="shared" si="179"/>
        <v>-1.26988810029032-0.122370563456646j</v>
      </c>
      <c r="W228" s="71"/>
      <c r="X228" s="71" t="str">
        <f t="shared" si="153"/>
        <v>-0.493941177530898-0.869558727338346j</v>
      </c>
      <c r="Y228" s="71">
        <f t="shared" si="180"/>
        <v>4.7885775103156643E-4</v>
      </c>
      <c r="Z228" s="71">
        <f t="shared" si="181"/>
        <v>60.401839754811249</v>
      </c>
      <c r="AA228" s="71"/>
      <c r="AB228" s="71" t="str">
        <f t="shared" si="154"/>
        <v>-0.204610012731042-0.0197168888668576j</v>
      </c>
      <c r="AC228" s="71">
        <f t="shared" si="182"/>
        <v>-13.741320382383648</v>
      </c>
      <c r="AD228" s="71">
        <f t="shared" si="183"/>
        <v>5.5042132130409698</v>
      </c>
      <c r="AE228" s="71"/>
      <c r="AF228" s="71" t="str">
        <f t="shared" si="184"/>
        <v>-0.0853559838511129-0.185628479110014j</v>
      </c>
      <c r="AG228" s="71">
        <f t="shared" si="185"/>
        <v>-13.794103470055795</v>
      </c>
      <c r="AH228" s="71">
        <f t="shared" si="186"/>
        <v>65.306006870821008</v>
      </c>
      <c r="AI228" s="71"/>
      <c r="AJ228" s="71" t="str">
        <f t="shared" si="155"/>
        <v>14218.0619263516-34923.5294277883j</v>
      </c>
      <c r="AK228" s="71" t="str">
        <f t="shared" si="156"/>
        <v>31984.8821109994-695.37320731435j</v>
      </c>
      <c r="AL228" s="71" t="str">
        <f t="shared" si="187"/>
        <v>10000-42521.406149543j</v>
      </c>
      <c r="AM228" s="71" t="str">
        <f t="shared" si="188"/>
        <v>938.452532029939-13348.5061836501j</v>
      </c>
      <c r="AN228" s="71" t="str">
        <f t="shared" si="189"/>
        <v>10938.4525320299-13348.5061836501j</v>
      </c>
      <c r="AO228" s="71" t="str">
        <f t="shared" si="190"/>
        <v>10159.5301459337-6799.97231928223j</v>
      </c>
      <c r="AP228" s="71" t="str">
        <f t="shared" si="191"/>
        <v>0.441486773833471+0.325301807443163j</v>
      </c>
      <c r="AQ228" s="71" t="str">
        <f t="shared" si="157"/>
        <v>1+8.36180144901854j</v>
      </c>
      <c r="AR228" s="71" t="str">
        <f t="shared" si="158"/>
        <v>1+0.0166902224531308j</v>
      </c>
      <c r="AS228" s="71" t="str">
        <f t="shared" si="159"/>
        <v>0.0000261828907872393j</v>
      </c>
      <c r="AT228" s="71" t="str">
        <f t="shared" si="192"/>
        <v>-4.36998271705053E-07+0.0000261828907872393j</v>
      </c>
      <c r="AU228" s="149" t="str">
        <f t="shared" si="193"/>
        <v>318635.06967717-43510.9699693195j</v>
      </c>
      <c r="AV228" s="71" t="str">
        <f t="shared" si="160"/>
        <v>9099.89491416631-2213.9880417741j</v>
      </c>
      <c r="AW228" s="71"/>
      <c r="AX228" s="71" t="str">
        <f t="shared" si="161"/>
        <v>0.568743432135394-0.138374252610881j</v>
      </c>
      <c r="AY228" s="71"/>
      <c r="AZ228" s="71" t="str">
        <f t="shared" si="194"/>
        <v>6.31453166721383+2.61192492633613j</v>
      </c>
      <c r="BA228" s="71" t="str">
        <f t="shared" si="195"/>
        <v>3.95277157229632+0.611746547045943j</v>
      </c>
      <c r="BB228" s="71">
        <f t="shared" si="196"/>
        <v>12.040829830057479</v>
      </c>
      <c r="BC228" s="71">
        <f t="shared" si="197"/>
        <v>-171.2024747758071</v>
      </c>
      <c r="BD228" s="71" t="str">
        <f t="shared" si="162"/>
        <v>-0.796714903047664-0.203105826586282j</v>
      </c>
      <c r="BE228" s="71">
        <f t="shared" si="198"/>
        <v>-1.7004905523261522</v>
      </c>
      <c r="BF228" s="71">
        <f t="shared" si="199"/>
        <v>14.301738437233837</v>
      </c>
      <c r="BG228" s="71"/>
      <c r="BH228" s="71" t="str">
        <f t="shared" si="163"/>
        <v>-0.223835125363123-0.785963203625292j</v>
      </c>
      <c r="BI228" s="71">
        <f t="shared" si="200"/>
        <v>-1.7532736399983142</v>
      </c>
      <c r="BJ228" s="71">
        <f t="shared" si="201"/>
        <v>74.103532095013804</v>
      </c>
      <c r="BK228" s="71"/>
      <c r="BL228" s="71">
        <f t="shared" si="202"/>
        <v>2.753273639998314</v>
      </c>
      <c r="BM228" s="71">
        <f t="shared" si="203"/>
        <v>-74.103532095013804</v>
      </c>
      <c r="BN228" s="71"/>
      <c r="BO228" s="158"/>
      <c r="BP228" s="158" t="str">
        <f t="shared" si="164"/>
        <v>0.00001+0.000024562791756492j</v>
      </c>
      <c r="BQ228" s="158" t="str">
        <f t="shared" si="165"/>
        <v>0.000003080936094404+3.68453629662018E-07j</v>
      </c>
      <c r="BR228" s="158" t="str">
        <f t="shared" si="166"/>
        <v>-0.0837300952421331-0.0108156666210977j</v>
      </c>
      <c r="BS228" s="158" t="str">
        <f t="shared" si="167"/>
        <v>0.000044330936094404+0.000024931245386154j</v>
      </c>
      <c r="BT228" s="158" t="str">
        <f t="shared" si="204"/>
        <v>-3.44218546281194E-06-2.56696417648593E-06j</v>
      </c>
      <c r="BU228" s="158" t="str">
        <f t="shared" si="205"/>
        <v>-0.000003080936094404-3.68453629662018E-07j</v>
      </c>
      <c r="BV228" s="158" t="str">
        <f t="shared" si="206"/>
        <v>-6.52312155721594E-06-2.93541780614795E-06j</v>
      </c>
      <c r="BW228" s="158" t="str">
        <f t="shared" si="207"/>
        <v>0.993129223776852-0.0826048948745734j</v>
      </c>
      <c r="BX228" s="158" t="str">
        <f t="shared" si="208"/>
        <v>-0.00001-0.000024562791756492j</v>
      </c>
      <c r="BY228" s="158" t="str">
        <f t="shared" si="209"/>
        <v>2.87681640661708+2.31841751292212j</v>
      </c>
      <c r="BZ228" s="71">
        <f t="shared" si="210"/>
        <v>11.351686788764024</v>
      </c>
      <c r="CA228" s="71">
        <f t="shared" si="211"/>
        <v>-141.13476570950093</v>
      </c>
      <c r="CB228" s="158" t="str">
        <f t="shared" si="168"/>
        <v>-0.54291346113353-0.531093306214488j</v>
      </c>
      <c r="CC228" s="71" t="str">
        <f t="shared" si="169"/>
        <v>0.184810822119929-0.731909862032181j</v>
      </c>
      <c r="CD228" s="71">
        <f t="shared" si="212"/>
        <v>-2.4424166812917854</v>
      </c>
      <c r="CE228" s="71">
        <f t="shared" si="213"/>
        <v>104.17124116132</v>
      </c>
      <c r="CF228" s="71"/>
      <c r="CG228" s="71">
        <f t="shared" si="214"/>
        <v>3.4424166812917854</v>
      </c>
      <c r="CH228" s="71">
        <f t="shared" si="215"/>
        <v>-104.17124116132</v>
      </c>
      <c r="CI228" s="71"/>
      <c r="CJ228" s="158"/>
      <c r="CK228" s="158"/>
      <c r="CL228" s="158"/>
      <c r="CM228" s="71"/>
      <c r="CN228" s="158">
        <v>199526.23149688699</v>
      </c>
      <c r="CO228" s="158">
        <v>-5.9794576034076297</v>
      </c>
      <c r="CP228" s="158">
        <v>47.467841033912102</v>
      </c>
      <c r="CQ228" s="64"/>
      <c r="CR228" s="69"/>
      <c r="CS228" s="69"/>
      <c r="CT228" s="69"/>
      <c r="CU228" s="64"/>
      <c r="CV228" s="69"/>
      <c r="CW228" s="69"/>
      <c r="CX228" s="69"/>
      <c r="CY228" s="64"/>
      <c r="CZ228" s="69"/>
      <c r="DA228" s="69"/>
      <c r="DB228" s="69"/>
      <c r="DC228" s="64"/>
      <c r="DD228" s="69"/>
      <c r="DE228" s="69"/>
      <c r="DF228" s="69"/>
      <c r="DG228" s="64"/>
      <c r="DH228" s="69"/>
      <c r="DI228" s="69"/>
      <c r="DJ228" s="69"/>
      <c r="DK228" s="64"/>
      <c r="DL228" s="69"/>
      <c r="DM228" s="69"/>
      <c r="DN228" s="69"/>
      <c r="DO228" s="70"/>
    </row>
    <row r="229" spans="1:119">
      <c r="A229" s="71">
        <v>165</v>
      </c>
      <c r="B229" s="71">
        <f t="shared" si="144"/>
        <v>89125.093813374609</v>
      </c>
      <c r="C229" s="71" t="str">
        <f t="shared" si="170"/>
        <v>559989.479949198j</v>
      </c>
      <c r="D229" s="71">
        <f t="shared" si="145"/>
        <v>0.87290748244411476</v>
      </c>
      <c r="E229" s="71" t="str">
        <f t="shared" si="146"/>
        <v>-0.559989479949198j</v>
      </c>
      <c r="F229" s="71" t="str">
        <f t="shared" si="171"/>
        <v>0.872907482444115-0.559989479949198j</v>
      </c>
      <c r="G229" s="71">
        <f t="shared" si="172"/>
        <v>0.31632902382276956</v>
      </c>
      <c r="H229" s="71">
        <f t="shared" si="173"/>
        <v>-32.681070669080313</v>
      </c>
      <c r="I229" s="71"/>
      <c r="J229" s="71">
        <f t="shared" si="147"/>
        <v>42.477876106194692</v>
      </c>
      <c r="K229" s="71" t="str">
        <f t="shared" si="148"/>
        <v>1+18.5048523649212j</v>
      </c>
      <c r="L229" s="71">
        <f t="shared" si="149"/>
        <v>-42.100757934631822</v>
      </c>
      <c r="M229" s="71" t="str">
        <f t="shared" si="150"/>
        <v>2.84563857678255j</v>
      </c>
      <c r="N229" s="71" t="str">
        <f t="shared" si="174"/>
        <v>-42.1007579346318+2.84563857678255j</v>
      </c>
      <c r="O229" s="71" t="str">
        <f t="shared" si="175"/>
        <v>0.00592919966740208-0.439136512324167j</v>
      </c>
      <c r="P229" s="71" t="str">
        <f t="shared" si="176"/>
        <v>0.251859808880796-18.6535863642124j</v>
      </c>
      <c r="Q229" s="71"/>
      <c r="R229" s="71">
        <f t="shared" si="151"/>
        <v>46.725663716814154</v>
      </c>
      <c r="S229" s="71" t="str">
        <f t="shared" si="152"/>
        <v>1+0.0251995265977139j</v>
      </c>
      <c r="T229" s="71" t="str">
        <f t="shared" si="177"/>
        <v>-42.1007579346318+2.84563857678255j</v>
      </c>
      <c r="U229" s="71" t="str">
        <f t="shared" si="178"/>
        <v>-0.0236042471301111-0.00219399097162299j</v>
      </c>
      <c r="V229" s="71" t="str">
        <f t="shared" si="179"/>
        <v>-1.10292411369015-0.102515684337782j</v>
      </c>
      <c r="W229" s="71"/>
      <c r="X229" s="71" t="str">
        <f t="shared" si="153"/>
        <v>-0.49429572025962-0.793887229233412j</v>
      </c>
      <c r="Y229" s="71">
        <f t="shared" si="180"/>
        <v>-0.58197880262375068</v>
      </c>
      <c r="Z229" s="71">
        <f t="shared" si="181"/>
        <v>58.092487132914499</v>
      </c>
      <c r="AA229" s="71"/>
      <c r="AB229" s="71" t="str">
        <f t="shared" si="154"/>
        <v>-0.177708033402253-0.0165177825295706j</v>
      </c>
      <c r="AC229" s="71">
        <f t="shared" si="182"/>
        <v>-14.968499000598081</v>
      </c>
      <c r="AD229" s="71">
        <f t="shared" si="183"/>
        <v>5.3103271274627275</v>
      </c>
      <c r="AE229" s="71"/>
      <c r="AF229" s="71" t="str">
        <f t="shared" si="184"/>
        <v>-0.0866309229819458-0.16866174434084j</v>
      </c>
      <c r="AG229" s="71">
        <f t="shared" si="185"/>
        <v>-14.442805589774842</v>
      </c>
      <c r="AH229" s="71">
        <f t="shared" si="186"/>
        <v>62.8132874877316</v>
      </c>
      <c r="AI229" s="71"/>
      <c r="AJ229" s="71" t="str">
        <f t="shared" si="155"/>
        <v>12614.8523521899-33201.667659192j</v>
      </c>
      <c r="AK229" s="71" t="str">
        <f t="shared" si="156"/>
        <v>31982.6435558209-745.053667580548j</v>
      </c>
      <c r="AL229" s="71" t="str">
        <f t="shared" si="187"/>
        <v>10000-39683.2851649967j</v>
      </c>
      <c r="AM229" s="71" t="str">
        <f t="shared" si="188"/>
        <v>934.9023504144-12477.9788211751j</v>
      </c>
      <c r="AN229" s="71" t="str">
        <f t="shared" si="189"/>
        <v>10934.9023504144-12477.9788211751j</v>
      </c>
      <c r="AO229" s="71" t="str">
        <f t="shared" si="190"/>
        <v>9914.49225924741-6433.87637739733j</v>
      </c>
      <c r="AP229" s="71" t="str">
        <f t="shared" si="191"/>
        <v>0.462111325116138+0.335043714985769j</v>
      </c>
      <c r="AQ229" s="71" t="str">
        <f t="shared" si="157"/>
        <v>1+8.95983167918717j</v>
      </c>
      <c r="AR229" s="71" t="str">
        <f t="shared" si="158"/>
        <v>1+0.0178838955672399j</v>
      </c>
      <c r="AS229" s="71" t="str">
        <f t="shared" si="159"/>
        <v>0.0000280554729454548j</v>
      </c>
      <c r="AT229" s="71" t="str">
        <f t="shared" si="192"/>
        <v>-5.01741148246038E-07+0.0000280554729454548j</v>
      </c>
      <c r="AU229" s="149" t="str">
        <f t="shared" si="193"/>
        <v>318621.923750182-41341.8705196586j</v>
      </c>
      <c r="AV229" s="71" t="str">
        <f t="shared" si="160"/>
        <v>9025.16923069442-2352.85003852327j</v>
      </c>
      <c r="AW229" s="71"/>
      <c r="AX229" s="71" t="str">
        <f t="shared" si="161"/>
        <v>0.564073076918401-0.147053127407704j</v>
      </c>
      <c r="AY229" s="71"/>
      <c r="AZ229" s="71" t="str">
        <f t="shared" si="194"/>
        <v>6.53811029654207+2.67175215253034j</v>
      </c>
      <c r="BA229" s="71" t="str">
        <f t="shared" si="195"/>
        <v>4.08086150189022+0.545613890998128j</v>
      </c>
      <c r="BB229" s="71">
        <f t="shared" si="196"/>
        <v>12.291985294008098</v>
      </c>
      <c r="BC229" s="71">
        <f t="shared" si="197"/>
        <v>-172.38467877552338</v>
      </c>
      <c r="BD229" s="71" t="str">
        <f t="shared" si="162"/>
        <v>-0.716189540491254-0.164366754387748j</v>
      </c>
      <c r="BE229" s="71">
        <f t="shared" si="198"/>
        <v>-2.6765137065900015</v>
      </c>
      <c r="BF229" s="71">
        <f t="shared" si="199"/>
        <v>12.925648351939373</v>
      </c>
      <c r="BG229" s="71"/>
      <c r="BH229" s="71" t="str">
        <f t="shared" si="163"/>
        <v>-0.261504607877901-0.735552254291123j</v>
      </c>
      <c r="BI229" s="71">
        <f t="shared" si="200"/>
        <v>-2.1508202957667524</v>
      </c>
      <c r="BJ229" s="71">
        <f t="shared" si="201"/>
        <v>70.428608712208302</v>
      </c>
      <c r="BK229" s="71"/>
      <c r="BL229" s="71">
        <f t="shared" si="202"/>
        <v>3.1508202957667524</v>
      </c>
      <c r="BM229" s="71">
        <f t="shared" si="203"/>
        <v>-70.428608712208302</v>
      </c>
      <c r="BN229" s="71"/>
      <c r="BO229" s="158"/>
      <c r="BP229" s="158" t="str">
        <f t="shared" si="164"/>
        <v>0.00001+0.0000263195055576123j</v>
      </c>
      <c r="BQ229" s="158" t="str">
        <f t="shared" si="165"/>
        <v>3.08655198753475E-06+3.44487720087925E-07j</v>
      </c>
      <c r="BR229" s="158" t="str">
        <f t="shared" si="166"/>
        <v>-0.0839085278647333-0.010115369808366j</v>
      </c>
      <c r="BS229" s="158" t="str">
        <f t="shared" si="167"/>
        <v>0.0000443365519875348+0.0000266639932777002j</v>
      </c>
      <c r="BT229" s="158" t="str">
        <f t="shared" si="204"/>
        <v>-3.45049865530054E-06-2.68581704230873E-06j</v>
      </c>
      <c r="BU229" s="158" t="str">
        <f t="shared" si="205"/>
        <v>-3.08655198753475E-06-3.44487720087925E-07j</v>
      </c>
      <c r="BV229" s="158" t="str">
        <f t="shared" si="206"/>
        <v>-6.53705064283529E-06-3.03030476239666E-06j</v>
      </c>
      <c r="BW229" s="158" t="str">
        <f t="shared" si="207"/>
        <v>0.992119315385182-0.0884227313806775j</v>
      </c>
      <c r="BX229" s="158" t="str">
        <f t="shared" si="208"/>
        <v>-0.00001-0.0000263195055576123j</v>
      </c>
      <c r="BY229" s="158" t="str">
        <f t="shared" si="209"/>
        <v>3.01482058854542+2.46166630997184j</v>
      </c>
      <c r="BZ229" s="71">
        <f t="shared" si="210"/>
        <v>11.803823659808977</v>
      </c>
      <c r="CA229" s="71">
        <f t="shared" si="211"/>
        <v>-140.76761739012673</v>
      </c>
      <c r="CB229" s="158" t="str">
        <f t="shared" si="168"/>
        <v>-0.495096569082543-0.487256029684941j</v>
      </c>
      <c r="CC229" s="71" t="str">
        <f t="shared" si="169"/>
        <v>0.154012243614267-0.721741323845169j</v>
      </c>
      <c r="CD229" s="71">
        <f t="shared" si="212"/>
        <v>-2.6389819299658717</v>
      </c>
      <c r="CE229" s="71">
        <f t="shared" si="213"/>
        <v>102.04567009760491</v>
      </c>
      <c r="CF229" s="71"/>
      <c r="CG229" s="71">
        <f t="shared" si="214"/>
        <v>3.6389819299658717</v>
      </c>
      <c r="CH229" s="71">
        <f t="shared" si="215"/>
        <v>-102.04567009760491</v>
      </c>
      <c r="CI229" s="71"/>
      <c r="CJ229" s="158"/>
      <c r="CK229" s="158"/>
      <c r="CL229" s="158"/>
      <c r="CM229" s="71"/>
      <c r="CN229" s="158">
        <v>208929.61308540299</v>
      </c>
      <c r="CO229" s="158">
        <v>-6.3211816806236696</v>
      </c>
      <c r="CP229" s="158">
        <v>42.215315567792402</v>
      </c>
      <c r="CQ229" s="64"/>
      <c r="CR229" s="69"/>
      <c r="CS229" s="69"/>
      <c r="CT229" s="69"/>
      <c r="CU229" s="64"/>
      <c r="CV229" s="69"/>
      <c r="CW229" s="69"/>
      <c r="CX229" s="69"/>
      <c r="CY229" s="64"/>
      <c r="CZ229" s="69"/>
      <c r="DA229" s="69"/>
      <c r="DB229" s="69"/>
      <c r="DC229" s="64"/>
      <c r="DD229" s="69"/>
      <c r="DE229" s="69"/>
      <c r="DF229" s="69"/>
      <c r="DG229" s="64"/>
      <c r="DH229" s="69"/>
      <c r="DI229" s="69"/>
      <c r="DJ229" s="69"/>
      <c r="DK229" s="64"/>
      <c r="DL229" s="69"/>
      <c r="DM229" s="69"/>
      <c r="DN229" s="69"/>
      <c r="DO229" s="70"/>
    </row>
    <row r="230" spans="1:119">
      <c r="A230" s="71">
        <v>166</v>
      </c>
      <c r="B230" s="71">
        <f t="shared" si="144"/>
        <v>95499.258602143629</v>
      </c>
      <c r="C230" s="71" t="str">
        <f t="shared" si="170"/>
        <v>600039.538495533j</v>
      </c>
      <c r="D230" s="71">
        <f t="shared" si="145"/>
        <v>0.85407826570305423</v>
      </c>
      <c r="E230" s="71" t="str">
        <f t="shared" si="146"/>
        <v>-0.600039538495533j</v>
      </c>
      <c r="F230" s="71" t="str">
        <f t="shared" si="171"/>
        <v>0.854078265703054-0.600039538495533j</v>
      </c>
      <c r="G230" s="71">
        <f t="shared" si="172"/>
        <v>0.3722609122601172</v>
      </c>
      <c r="H230" s="71">
        <f t="shared" si="173"/>
        <v>-35.090267111039495</v>
      </c>
      <c r="I230" s="71"/>
      <c r="J230" s="71">
        <f t="shared" si="147"/>
        <v>42.477876106194692</v>
      </c>
      <c r="K230" s="71" t="str">
        <f t="shared" si="148"/>
        <v>1+19.8283065495849j</v>
      </c>
      <c r="L230" s="71">
        <f t="shared" si="149"/>
        <v>-48.486291311908005</v>
      </c>
      <c r="M230" s="71" t="str">
        <f t="shared" si="150"/>
        <v>3.04915667075137j</v>
      </c>
      <c r="N230" s="71" t="str">
        <f t="shared" si="174"/>
        <v>-48.486291311908+3.04915667075137j</v>
      </c>
      <c r="O230" s="71" t="str">
        <f t="shared" si="175"/>
        <v>0.00507297329314955-0.408627629029684j</v>
      </c>
      <c r="P230" s="71" t="str">
        <f t="shared" si="176"/>
        <v>0.215489131036441-17.357633799491j</v>
      </c>
      <c r="Q230" s="71"/>
      <c r="R230" s="71">
        <f t="shared" si="151"/>
        <v>46.725663716814154</v>
      </c>
      <c r="S230" s="71" t="str">
        <f t="shared" si="152"/>
        <v>1+0.027001779232299j</v>
      </c>
      <c r="T230" s="71" t="str">
        <f t="shared" si="177"/>
        <v>-48.486291311908+3.04915667075137j</v>
      </c>
      <c r="U230" s="71" t="str">
        <f t="shared" si="178"/>
        <v>-0.0205082592903561-0.00184659771721904j</v>
      </c>
      <c r="V230" s="71" t="str">
        <f t="shared" si="179"/>
        <v>-0.958262027018409-0.0862835039550135j</v>
      </c>
      <c r="W230" s="71"/>
      <c r="X230" s="71" t="str">
        <f t="shared" si="153"/>
        <v>-0.494549983114902-0.722840331744649j</v>
      </c>
      <c r="Y230" s="71">
        <f t="shared" si="180"/>
        <v>-1.151605684407792</v>
      </c>
      <c r="Z230" s="71">
        <f t="shared" si="181"/>
        <v>55.621004001029462</v>
      </c>
      <c r="AA230" s="71"/>
      <c r="AB230" s="71" t="str">
        <f t="shared" si="154"/>
        <v>-0.154399435275506-0.013902381508007j</v>
      </c>
      <c r="AC230" s="71">
        <f t="shared" si="182"/>
        <v>-16.19201738882095</v>
      </c>
      <c r="AD230" s="71">
        <f t="shared" si="183"/>
        <v>5.1451323317814115</v>
      </c>
      <c r="AE230" s="71"/>
      <c r="AF230" s="71" t="str">
        <f t="shared" si="184"/>
        <v>-0.0873957964423943-0.152489040314023j</v>
      </c>
      <c r="AG230" s="71">
        <f t="shared" si="185"/>
        <v>-15.101689793848925</v>
      </c>
      <c r="AH230" s="71">
        <f t="shared" si="186"/>
        <v>60.181754042489885</v>
      </c>
      <c r="AI230" s="71"/>
      <c r="AJ230" s="71" t="str">
        <f t="shared" si="155"/>
        <v>11168.8813794272-31498.3210135874j</v>
      </c>
      <c r="AK230" s="71" t="str">
        <f t="shared" si="156"/>
        <v>31980.0737369718-798.275241345324j</v>
      </c>
      <c r="AL230" s="71" t="str">
        <f t="shared" si="187"/>
        <v>10000-37034.5965499866j</v>
      </c>
      <c r="AM230" s="71" t="str">
        <f t="shared" si="188"/>
        <v>930.859178149239-11666.8393018906j</v>
      </c>
      <c r="AN230" s="71" t="str">
        <f t="shared" si="189"/>
        <v>10930.8591781492-11666.8393018906j</v>
      </c>
      <c r="AO230" s="71" t="str">
        <f t="shared" si="190"/>
        <v>9696.01584837988-6081.67311937803j</v>
      </c>
      <c r="AP230" s="71" t="str">
        <f t="shared" si="191"/>
        <v>0.483902079375355+0.343695804525441j</v>
      </c>
      <c r="AQ230" s="71" t="str">
        <f t="shared" si="157"/>
        <v>1+9.60063261592853j</v>
      </c>
      <c r="AR230" s="71" t="str">
        <f t="shared" si="158"/>
        <v>1+0.0191629393531508j</v>
      </c>
      <c r="AS230" s="71" t="str">
        <f t="shared" si="159"/>
        <v>0.0000300619808786262j</v>
      </c>
      <c r="AT230" s="71" t="str">
        <f t="shared" si="192"/>
        <v>-5.76075916412693E-07+0.0000300619808786262j</v>
      </c>
      <c r="AU230" s="149" t="str">
        <f t="shared" si="193"/>
        <v>318606.831544125-39370.0510700083j</v>
      </c>
      <c r="AV230" s="71" t="str">
        <f t="shared" si="160"/>
        <v>8940.87198293462-2497.57633283979j</v>
      </c>
      <c r="AW230" s="71"/>
      <c r="AX230" s="71" t="str">
        <f t="shared" si="161"/>
        <v>0.558804498933414-0.156098520802487j</v>
      </c>
      <c r="AY230" s="71"/>
      <c r="AZ230" s="71" t="str">
        <f t="shared" si="194"/>
        <v>6.76842388052606+2.71355586388144j</v>
      </c>
      <c r="BA230" s="71" t="str">
        <f t="shared" si="195"/>
        <v>4.20580777159313+0.459806268929748j</v>
      </c>
      <c r="BB230" s="71">
        <f t="shared" si="196"/>
        <v>12.528588736944783</v>
      </c>
      <c r="BC230" s="71">
        <f t="shared" si="197"/>
        <v>-173.7608313177652</v>
      </c>
      <c r="BD230" s="71" t="str">
        <f t="shared" si="162"/>
        <v>-0.642981942640881-0.129464572448919j</v>
      </c>
      <c r="BE230" s="71">
        <f t="shared" si="198"/>
        <v>-3.6634286518761385</v>
      </c>
      <c r="BF230" s="71">
        <f t="shared" si="199"/>
        <v>11.384301014016188</v>
      </c>
      <c r="BG230" s="71"/>
      <c r="BH230" s="71" t="str">
        <f t="shared" si="163"/>
        <v>-0.297454503202526-0.681524725917817j</v>
      </c>
      <c r="BI230" s="71">
        <f t="shared" si="200"/>
        <v>-2.5731010569041333</v>
      </c>
      <c r="BJ230" s="71">
        <f t="shared" si="201"/>
        <v>66.420922724724576</v>
      </c>
      <c r="BK230" s="71"/>
      <c r="BL230" s="71">
        <f t="shared" si="202"/>
        <v>3.5731010569041333</v>
      </c>
      <c r="BM230" s="71">
        <f t="shared" si="203"/>
        <v>-66.420922724724576</v>
      </c>
      <c r="BN230" s="71"/>
      <c r="BO230" s="158"/>
      <c r="BP230" s="158" t="str">
        <f t="shared" si="164"/>
        <v>0.00001+0.0000282018583092901j</v>
      </c>
      <c r="BQ230" s="158" t="str">
        <f t="shared" si="165"/>
        <v>0.0000030914599334333+3.22005857020736E-07j</v>
      </c>
      <c r="BR230" s="158" t="str">
        <f t="shared" si="166"/>
        <v>-0.0840645596284453-0.00945784192383083j</v>
      </c>
      <c r="BS230" s="158" t="str">
        <f t="shared" si="167"/>
        <v>0.0000443414599334333+0.0000285238641663108j</v>
      </c>
      <c r="BT230" s="158" t="str">
        <f t="shared" si="204"/>
        <v>-3.45777110424463E-06-0.0000028172205987648j</v>
      </c>
      <c r="BU230" s="158" t="str">
        <f t="shared" si="205"/>
        <v>-0.0000030914599334333-3.22005857020736E-07j</v>
      </c>
      <c r="BV230" s="158" t="str">
        <f t="shared" si="206"/>
        <v>-6.54923103767793E-06-3.13922645578554E-06j</v>
      </c>
      <c r="BW230" s="158" t="str">
        <f t="shared" si="207"/>
        <v>0.990962315386057-0.0946361710487141j</v>
      </c>
      <c r="BX230" s="158" t="str">
        <f t="shared" si="208"/>
        <v>-0.00001-0.0000282018583092901j</v>
      </c>
      <c r="BY230" s="158" t="str">
        <f t="shared" si="209"/>
        <v>3.16871616137971+2.60386286498216j</v>
      </c>
      <c r="BZ230" s="71">
        <f t="shared" si="210"/>
        <v>12.258482976949603</v>
      </c>
      <c r="CA230" s="71">
        <f t="shared" si="211"/>
        <v>-140.58866439084187</v>
      </c>
      <c r="CB230" s="158" t="str">
        <f t="shared" si="168"/>
        <v>-0.453048090921884-0.446087656854196j</v>
      </c>
      <c r="CC230" s="71" t="str">
        <f t="shared" si="169"/>
        <v>0.120128076766785-0.710761155388218j</v>
      </c>
      <c r="CD230" s="71">
        <f t="shared" si="212"/>
        <v>-2.8432068168993125</v>
      </c>
      <c r="CE230" s="71">
        <f t="shared" si="213"/>
        <v>99.593089651647929</v>
      </c>
      <c r="CF230" s="71"/>
      <c r="CG230" s="71">
        <f t="shared" si="214"/>
        <v>3.8432068168993125</v>
      </c>
      <c r="CH230" s="71">
        <f t="shared" si="215"/>
        <v>-99.593089651647929</v>
      </c>
      <c r="CI230" s="71"/>
      <c r="CJ230" s="158"/>
      <c r="CK230" s="158"/>
      <c r="CL230" s="158"/>
      <c r="CM230" s="71"/>
      <c r="CN230" s="158">
        <v>218776.162394955</v>
      </c>
      <c r="CO230" s="158">
        <v>-6.70003263326437</v>
      </c>
      <c r="CP230" s="158">
        <v>36.5898854716161</v>
      </c>
      <c r="CQ230" s="64"/>
      <c r="CR230" s="69"/>
      <c r="CS230" s="69"/>
      <c r="CT230" s="69"/>
      <c r="CU230" s="64"/>
      <c r="CV230" s="69"/>
      <c r="CW230" s="69"/>
      <c r="CX230" s="69"/>
      <c r="CY230" s="64"/>
      <c r="CZ230" s="69"/>
      <c r="DA230" s="69"/>
      <c r="DB230" s="69"/>
      <c r="DC230" s="64"/>
      <c r="DD230" s="69"/>
      <c r="DE230" s="69"/>
      <c r="DF230" s="69"/>
      <c r="DG230" s="64"/>
      <c r="DH230" s="69"/>
      <c r="DI230" s="69"/>
      <c r="DJ230" s="69"/>
      <c r="DK230" s="64"/>
      <c r="DL230" s="69"/>
      <c r="DM230" s="69"/>
      <c r="DN230" s="69"/>
      <c r="DO230" s="70"/>
    </row>
    <row r="231" spans="1:119">
      <c r="A231" s="71">
        <v>167</v>
      </c>
      <c r="B231" s="71">
        <f t="shared" si="144"/>
        <v>102329.29922807543</v>
      </c>
      <c r="C231" s="71" t="str">
        <f t="shared" si="170"/>
        <v>642953.949403827j</v>
      </c>
      <c r="D231" s="71">
        <f t="shared" si="145"/>
        <v>0.83245943231185593</v>
      </c>
      <c r="E231" s="71" t="str">
        <f t="shared" si="146"/>
        <v>-0.642953949403827j</v>
      </c>
      <c r="F231" s="71" t="str">
        <f t="shared" si="171"/>
        <v>0.832459432311856-0.642953949403827j</v>
      </c>
      <c r="G231" s="71">
        <f t="shared" si="172"/>
        <v>0.4390372273093136</v>
      </c>
      <c r="H231" s="71">
        <f t="shared" si="173"/>
        <v>-37.680871869679144</v>
      </c>
      <c r="I231" s="71"/>
      <c r="J231" s="71">
        <f t="shared" si="147"/>
        <v>42.477876106194692</v>
      </c>
      <c r="K231" s="71" t="str">
        <f t="shared" si="148"/>
        <v>1+21.2464132580495j</v>
      </c>
      <c r="L231" s="71">
        <f t="shared" si="149"/>
        <v>-55.817864584216856</v>
      </c>
      <c r="M231" s="71" t="str">
        <f t="shared" si="150"/>
        <v>3.26723023740412j</v>
      </c>
      <c r="N231" s="71" t="str">
        <f t="shared" si="174"/>
        <v>-55.8178645842169+3.26723023740412j</v>
      </c>
      <c r="O231" s="71" t="str">
        <f t="shared" si="175"/>
        <v>0.0043498771612527-0.380383616715121j</v>
      </c>
      <c r="P231" s="71" t="str">
        <f t="shared" si="176"/>
        <v>0.184773543132858-16.1578881436512j</v>
      </c>
      <c r="Q231" s="71"/>
      <c r="R231" s="71">
        <f t="shared" si="151"/>
        <v>46.725663716814154</v>
      </c>
      <c r="S231" s="71" t="str">
        <f t="shared" si="152"/>
        <v>1+0.0289329277231722j</v>
      </c>
      <c r="T231" s="71" t="str">
        <f t="shared" si="177"/>
        <v>-55.8178645842169+3.26723023740412j</v>
      </c>
      <c r="U231" s="71" t="str">
        <f t="shared" si="178"/>
        <v>-0.0178240019171942-0.00156165138863492j</v>
      </c>
      <c r="V231" s="71" t="str">
        <f t="shared" si="179"/>
        <v>-0.832838319670667-0.0729691976282511j</v>
      </c>
      <c r="W231" s="71"/>
      <c r="X231" s="71" t="str">
        <f t="shared" si="153"/>
        <v>-0.494730741830651-0.655917656898258j</v>
      </c>
      <c r="Y231" s="71">
        <f t="shared" si="180"/>
        <v>-1.7070492630762142</v>
      </c>
      <c r="Z231" s="71">
        <f t="shared" si="181"/>
        <v>52.974305505650122</v>
      </c>
      <c r="AA231" s="71"/>
      <c r="AB231" s="71" t="str">
        <f t="shared" si="154"/>
        <v>-0.134190610300039-0.0117571213182304j</v>
      </c>
      <c r="AC231" s="71">
        <f t="shared" si="182"/>
        <v>-17.412346553328938</v>
      </c>
      <c r="AD231" s="71">
        <f t="shared" si="183"/>
        <v>5.007188142600171</v>
      </c>
      <c r="AE231" s="71"/>
      <c r="AF231" s="71" t="str">
        <f t="shared" si="184"/>
        <v>-0.0876564487271044-0.137060651641949j</v>
      </c>
      <c r="AG231" s="71">
        <f t="shared" si="185"/>
        <v>-15.772579501632663</v>
      </c>
      <c r="AH231" s="71">
        <f t="shared" si="186"/>
        <v>57.39925675896572</v>
      </c>
      <c r="AI231" s="71"/>
      <c r="AJ231" s="71" t="str">
        <f t="shared" si="155"/>
        <v>9869.93375294825-29825.7905680174j</v>
      </c>
      <c r="AK231" s="71" t="str">
        <f t="shared" si="156"/>
        <v>31977.1236993858-855.288427680744j</v>
      </c>
      <c r="AL231" s="71" t="str">
        <f t="shared" si="187"/>
        <v>10000-34562.6965085565j</v>
      </c>
      <c r="AM231" s="71" t="str">
        <f t="shared" si="188"/>
        <v>926.259908624432-10911.1776129251j</v>
      </c>
      <c r="AN231" s="71" t="str">
        <f t="shared" si="189"/>
        <v>10926.2599086244-10911.1776129251j</v>
      </c>
      <c r="AO231" s="71" t="str">
        <f t="shared" si="190"/>
        <v>9501.56336645884-5744.3804306856j</v>
      </c>
      <c r="AP231" s="71" t="str">
        <f t="shared" si="191"/>
        <v>0.506736215054935+0.351086224715696j</v>
      </c>
      <c r="AQ231" s="71" t="str">
        <f t="shared" si="157"/>
        <v>1+10.2872631904612j</v>
      </c>
      <c r="AR231" s="71" t="str">
        <f t="shared" si="158"/>
        <v>1+0.0205334594619985j</v>
      </c>
      <c r="AS231" s="71" t="str">
        <f t="shared" si="159"/>
        <v>0.0000322119928651317j</v>
      </c>
      <c r="AT231" s="71" t="str">
        <f t="shared" si="192"/>
        <v>-6.61423649686367E-07+0.0000322119928651317j</v>
      </c>
      <c r="AU231" s="149" t="str">
        <f t="shared" si="193"/>
        <v>318589.505136161-37586.0828700697j</v>
      </c>
      <c r="AV231" s="71" t="str">
        <f t="shared" si="160"/>
        <v>8846.00713244701-2647.80610347198j</v>
      </c>
      <c r="AW231" s="71"/>
      <c r="AX231" s="71" t="str">
        <f t="shared" si="161"/>
        <v>0.552875445777938-0.165487881466999j</v>
      </c>
      <c r="AY231" s="71"/>
      <c r="AZ231" s="71" t="str">
        <f t="shared" si="194"/>
        <v>7.0034731017629+2.73632913369181j</v>
      </c>
      <c r="BA231" s="71" t="str">
        <f t="shared" si="195"/>
        <v>4.32487762446205+0.353859263063164j</v>
      </c>
      <c r="BB231" s="71">
        <f t="shared" si="196"/>
        <v>12.74845311523646</v>
      </c>
      <c r="BC231" s="71">
        <f t="shared" si="197"/>
        <v>-175.32250792947622</v>
      </c>
      <c r="BD231" s="71" t="str">
        <f t="shared" si="162"/>
        <v>-0.576197601614132-0.0983327013880683j</v>
      </c>
      <c r="BE231" s="71">
        <f t="shared" si="198"/>
        <v>-4.6638934380924804</v>
      </c>
      <c r="BF231" s="71">
        <f t="shared" si="199"/>
        <v>9.6846802131239542</v>
      </c>
      <c r="BG231" s="71"/>
      <c r="BH231" s="71" t="str">
        <f t="shared" si="163"/>
        <v>-0.330603232554682-0.623788591829759j</v>
      </c>
      <c r="BI231" s="71">
        <f t="shared" si="200"/>
        <v>-3.0241263863962105</v>
      </c>
      <c r="BJ231" s="71">
        <f t="shared" si="201"/>
        <v>62.076748829489446</v>
      </c>
      <c r="BK231" s="71"/>
      <c r="BL231" s="71">
        <f t="shared" si="202"/>
        <v>4.02412638639621</v>
      </c>
      <c r="BM231" s="71">
        <f t="shared" si="203"/>
        <v>-62.076748829489446</v>
      </c>
      <c r="BN231" s="71"/>
      <c r="BO231" s="158"/>
      <c r="BP231" s="158" t="str">
        <f t="shared" si="164"/>
        <v>0.00001+0.0000302188356219799j</v>
      </c>
      <c r="BQ231" s="158" t="str">
        <f t="shared" si="165"/>
        <v>3.09574731044251E-06+3.00930116506888E-07j</v>
      </c>
      <c r="BR231" s="158" t="str">
        <f t="shared" si="166"/>
        <v>-0.0842009332166201-0.00884095163487962j</v>
      </c>
      <c r="BS231" s="158" t="str">
        <f t="shared" si="167"/>
        <v>0.0000443457473104425+0.0000305197657384868j</v>
      </c>
      <c r="BT231" s="158" t="str">
        <f t="shared" si="204"/>
        <v>-3.46412953492586E-06-2.96185136391743E-06j</v>
      </c>
      <c r="BU231" s="158" t="str">
        <f t="shared" si="205"/>
        <v>-3.09574731044251E-06-3.00930116506888E-07j</v>
      </c>
      <c r="BV231" s="158" t="str">
        <f t="shared" si="206"/>
        <v>-6.55987684536837E-06-3.26278148042432E-06j</v>
      </c>
      <c r="BW231" s="158" t="str">
        <f t="shared" si="207"/>
        <v>0.989637225080786-0.101268888683484j</v>
      </c>
      <c r="BX231" s="158" t="str">
        <f t="shared" si="208"/>
        <v>-0.00001-0.0000302188356219799j</v>
      </c>
      <c r="BY231" s="158" t="str">
        <f t="shared" si="209"/>
        <v>3.33965765790809+2.7434086051174j</v>
      </c>
      <c r="BZ231" s="71">
        <f t="shared" si="210"/>
        <v>12.71367666210201</v>
      </c>
      <c r="CA231" s="71">
        <f t="shared" si="211"/>
        <v>-140.59812660333972</v>
      </c>
      <c r="CB231" s="158" t="str">
        <f t="shared" si="168"/>
        <v>-0.415896111512043-0.407404435268465j</v>
      </c>
      <c r="CC231" s="71" t="str">
        <f t="shared" si="169"/>
        <v>0.0832708408810182-0.698213110585877j</v>
      </c>
      <c r="CD231" s="71">
        <f t="shared" si="212"/>
        <v>-3.0589028395306697</v>
      </c>
      <c r="CE231" s="71">
        <f t="shared" si="213"/>
        <v>96.801130155625941</v>
      </c>
      <c r="CF231" s="71"/>
      <c r="CG231" s="71">
        <f t="shared" si="214"/>
        <v>4.0589028395306697</v>
      </c>
      <c r="CH231" s="71">
        <f t="shared" si="215"/>
        <v>-96.801130155625941</v>
      </c>
      <c r="CI231" s="71"/>
      <c r="CJ231" s="158"/>
      <c r="CK231" s="158"/>
      <c r="CL231" s="158"/>
      <c r="CM231" s="71"/>
      <c r="CN231" s="158">
        <v>229086.76527677701</v>
      </c>
      <c r="CO231" s="158">
        <v>-7.1245517016511197</v>
      </c>
      <c r="CP231" s="158">
        <v>30.5616025114271</v>
      </c>
      <c r="CQ231" s="64"/>
      <c r="CR231" s="69"/>
      <c r="CS231" s="69"/>
      <c r="CT231" s="69"/>
      <c r="CU231" s="64"/>
      <c r="CV231" s="69"/>
      <c r="CW231" s="69"/>
      <c r="CX231" s="69"/>
      <c r="CY231" s="64"/>
      <c r="CZ231" s="69"/>
      <c r="DA231" s="69"/>
      <c r="DB231" s="69"/>
      <c r="DC231" s="64"/>
      <c r="DD231" s="69"/>
      <c r="DE231" s="69"/>
      <c r="DF231" s="69"/>
      <c r="DG231" s="64"/>
      <c r="DH231" s="69"/>
      <c r="DI231" s="69"/>
      <c r="DJ231" s="69"/>
      <c r="DK231" s="64"/>
      <c r="DL231" s="69"/>
      <c r="DM231" s="69"/>
      <c r="DN231" s="69"/>
      <c r="DO231" s="70"/>
    </row>
    <row r="232" spans="1:119">
      <c r="A232" s="71">
        <v>168</v>
      </c>
      <c r="B232" s="71">
        <f t="shared" si="144"/>
        <v>109647.81961431868</v>
      </c>
      <c r="C232" s="71" t="str">
        <f t="shared" si="170"/>
        <v>688937.569164965j</v>
      </c>
      <c r="D232" s="71">
        <f t="shared" si="145"/>
        <v>0.80763769046121314</v>
      </c>
      <c r="E232" s="71" t="str">
        <f t="shared" si="146"/>
        <v>-0.688937569164965j</v>
      </c>
      <c r="F232" s="71" t="str">
        <f t="shared" si="171"/>
        <v>0.807637690461213-0.688937569164965j</v>
      </c>
      <c r="G232" s="71">
        <f t="shared" si="172"/>
        <v>0.51890625254398703</v>
      </c>
      <c r="H232" s="71">
        <f t="shared" si="173"/>
        <v>-40.465107239056529</v>
      </c>
      <c r="I232" s="71"/>
      <c r="J232" s="71">
        <f t="shared" si="147"/>
        <v>42.477876106194692</v>
      </c>
      <c r="K232" s="71" t="str">
        <f t="shared" si="148"/>
        <v>1+22.7659419730563j</v>
      </c>
      <c r="L232" s="71">
        <f t="shared" si="149"/>
        <v>-64.235636988088274</v>
      </c>
      <c r="M232" s="71" t="str">
        <f t="shared" si="150"/>
        <v>3.50090027403457j</v>
      </c>
      <c r="N232" s="71" t="str">
        <f t="shared" si="174"/>
        <v>-64.2356369880883+3.50090027403457j</v>
      </c>
      <c r="O232" s="71" t="str">
        <f t="shared" si="175"/>
        <v>0.00373704362726337-0.354209283551073j</v>
      </c>
      <c r="P232" s="71" t="str">
        <f t="shared" si="176"/>
        <v>0.158741676202338-15.0460580623465j</v>
      </c>
      <c r="Q232" s="71"/>
      <c r="R232" s="71">
        <f t="shared" si="151"/>
        <v>46.725663716814154</v>
      </c>
      <c r="S232" s="71" t="str">
        <f t="shared" si="152"/>
        <v>1+0.0310021906124234j</v>
      </c>
      <c r="T232" s="71" t="str">
        <f t="shared" si="177"/>
        <v>-64.2356369880883+3.50090027403457j</v>
      </c>
      <c r="U232" s="71" t="str">
        <f t="shared" si="178"/>
        <v>-0.0154953519815763-0.00132714294756343j</v>
      </c>
      <c r="V232" s="71" t="str">
        <f t="shared" si="179"/>
        <v>-0.724030605864804-0.0620116350719903j</v>
      </c>
      <c r="W232" s="71"/>
      <c r="X232" s="71" t="str">
        <f t="shared" si="153"/>
        <v>-0.494857742811049-0.592670162182073j</v>
      </c>
      <c r="Y232" s="71">
        <f t="shared" si="180"/>
        <v>-2.246502019616476</v>
      </c>
      <c r="Z232" s="71">
        <f t="shared" si="181"/>
        <v>50.13936275561116</v>
      </c>
      <c r="AA232" s="71"/>
      <c r="AB232" s="71" t="str">
        <f t="shared" si="154"/>
        <v>-0.116659028027582-0.00999159015558294j</v>
      </c>
      <c r="AC232" s="71">
        <f t="shared" si="182"/>
        <v>-18.629891328870105</v>
      </c>
      <c r="AD232" s="71">
        <f t="shared" si="183"/>
        <v>4.8953113788419955</v>
      </c>
      <c r="AE232" s="71"/>
      <c r="AF232" s="71" t="str">
        <f t="shared" si="184"/>
        <v>-0.0874098951688614-0.122335492669968j</v>
      </c>
      <c r="AG232" s="71">
        <f t="shared" si="185"/>
        <v>-16.45767390748388</v>
      </c>
      <c r="AH232" s="71">
        <f t="shared" si="186"/>
        <v>54.453825601920002</v>
      </c>
      <c r="AI232" s="71"/>
      <c r="AJ232" s="71" t="str">
        <f t="shared" si="155"/>
        <v>8707.24675866491-28194.1222553604j</v>
      </c>
      <c r="AK232" s="71" t="str">
        <f t="shared" si="156"/>
        <v>31973.7372741599-916.361007526802j</v>
      </c>
      <c r="AL232" s="71" t="str">
        <f t="shared" si="187"/>
        <v>10000-32255.7851637514j</v>
      </c>
      <c r="AM232" s="71" t="str">
        <f t="shared" si="188"/>
        <v>921.034972367854-10207.3409251232j</v>
      </c>
      <c r="AN232" s="71" t="str">
        <f t="shared" si="189"/>
        <v>10921.0349723679-10207.3409251232j</v>
      </c>
      <c r="AO232" s="71" t="str">
        <f t="shared" si="190"/>
        <v>9328.71192046971-5422.68030851122j</v>
      </c>
      <c r="AP232" s="71" t="str">
        <f t="shared" si="191"/>
        <v>0.530458197975875+0.35705954100301j</v>
      </c>
      <c r="AQ232" s="71" t="str">
        <f t="shared" si="157"/>
        <v>1+11.0230011066394j</v>
      </c>
      <c r="AR232" s="71" t="str">
        <f t="shared" si="158"/>
        <v>1+0.0220019982168452j</v>
      </c>
      <c r="AS232" s="71" t="str">
        <f t="shared" si="159"/>
        <v>0.0000345157722151647j</v>
      </c>
      <c r="AT232" s="71" t="str">
        <f t="shared" si="192"/>
        <v>-7.59415958731089E-07+0.0000345157722151647j</v>
      </c>
      <c r="AU232" s="149" t="str">
        <f t="shared" si="193"/>
        <v>318569.614081919-35981.4302041015j</v>
      </c>
      <c r="AV232" s="71" t="str">
        <f t="shared" si="160"/>
        <v>8739.54037121278-2803.02832636033j</v>
      </c>
      <c r="AW232" s="71"/>
      <c r="AX232" s="71" t="str">
        <f t="shared" si="161"/>
        <v>0.546221273200799-0.175189270397521j</v>
      </c>
      <c r="AY232" s="71"/>
      <c r="AZ232" s="71" t="str">
        <f t="shared" si="194"/>
        <v>7.2410747029561+2.73938711173371j</v>
      </c>
      <c r="BA232" s="71" t="str">
        <f t="shared" si="195"/>
        <v>4.43514027303178+0.227752921856222j</v>
      </c>
      <c r="BB232" s="71">
        <f t="shared" si="196"/>
        <v>12.949584554576747</v>
      </c>
      <c r="BC232" s="71">
        <f t="shared" si="197"/>
        <v>-177.06033448619837</v>
      </c>
      <c r="BD232" s="71" t="str">
        <f t="shared" si="162"/>
        <v>-0.51512353956595-0.0708835383848426j</v>
      </c>
      <c r="BE232" s="71">
        <f t="shared" si="198"/>
        <v>-5.6803067742933253</v>
      </c>
      <c r="BF232" s="71">
        <f t="shared" si="199"/>
        <v>7.8349768926436241</v>
      </c>
      <c r="BG232" s="71"/>
      <c r="BH232" s="71" t="str">
        <f t="shared" si="163"/>
        <v>-0.359812880422599-0.562482929385616j</v>
      </c>
      <c r="BI232" s="71">
        <f t="shared" si="200"/>
        <v>-3.5080893529070938</v>
      </c>
      <c r="BJ232" s="71">
        <f t="shared" si="201"/>
        <v>57.393491115721659</v>
      </c>
      <c r="BK232" s="71"/>
      <c r="BL232" s="71">
        <f t="shared" si="202"/>
        <v>4.5080893529070938</v>
      </c>
      <c r="BM232" s="71">
        <f t="shared" si="203"/>
        <v>-57.393491115721659</v>
      </c>
      <c r="BN232" s="71"/>
      <c r="BO232" s="158"/>
      <c r="BP232" s="158" t="str">
        <f t="shared" si="164"/>
        <v>0.00001+0.0000323800657507534j</v>
      </c>
      <c r="BQ232" s="158" t="str">
        <f t="shared" si="165"/>
        <v>3.09949116056778E-06+2.81183965290622E-07j</v>
      </c>
      <c r="BR232" s="158" t="str">
        <f t="shared" si="166"/>
        <v>-0.0843200722054849-0.00826258030407267j</v>
      </c>
      <c r="BS232" s="158" t="str">
        <f t="shared" si="167"/>
        <v>0.0000443494911605678+0.000032661249716044j</v>
      </c>
      <c r="BT232" s="158" t="str">
        <f t="shared" si="204"/>
        <v>-3.46968609832541E-06-3.12044016653716E-06j</v>
      </c>
      <c r="BU232" s="158" t="str">
        <f t="shared" si="205"/>
        <v>-3.09949116056778E-06-2.81183965290622E-07j</v>
      </c>
      <c r="BV232" s="158" t="str">
        <f t="shared" si="206"/>
        <v>-6.56917725889319E-06-3.40162413182778E-06j</v>
      </c>
      <c r="BW232" s="158" t="str">
        <f t="shared" si="207"/>
        <v>0.988120181327039-0.108345228696322j</v>
      </c>
      <c r="BX232" s="158" t="str">
        <f t="shared" si="208"/>
        <v>-0.00001-0.0000323800657507534j</v>
      </c>
      <c r="BY232" s="158" t="str">
        <f t="shared" si="209"/>
        <v>3.52869539450384+2.87838918041689j</v>
      </c>
      <c r="BZ232" s="71">
        <f t="shared" si="210"/>
        <v>13.167420628607871</v>
      </c>
      <c r="CA232" s="71">
        <f t="shared" si="211"/>
        <v>-140.79555926154018</v>
      </c>
      <c r="CB232" s="158" t="str">
        <f t="shared" si="168"/>
        <v>-0.382894489929235-0.37104736223832j</v>
      </c>
      <c r="CC232" s="71" t="str">
        <f t="shared" si="169"/>
        <v>0.0436862639657813-0.683284386084303j</v>
      </c>
      <c r="CD232" s="71">
        <f t="shared" si="212"/>
        <v>-3.2902532788759653</v>
      </c>
      <c r="CE232" s="71">
        <f t="shared" si="213"/>
        <v>93.658266340379853</v>
      </c>
      <c r="CF232" s="71"/>
      <c r="CG232" s="71">
        <f t="shared" si="214"/>
        <v>4.2902532788759657</v>
      </c>
      <c r="CH232" s="71">
        <f t="shared" si="215"/>
        <v>-93.658266340379853</v>
      </c>
      <c r="CI232" s="71"/>
      <c r="CJ232" s="158"/>
      <c r="CK232" s="158"/>
      <c r="CL232" s="158"/>
      <c r="CM232" s="71"/>
      <c r="CN232" s="158">
        <v>239883.29190194901</v>
      </c>
      <c r="CO232" s="158">
        <v>-7.6051980159973498</v>
      </c>
      <c r="CP232" s="158">
        <v>24.105997369582699</v>
      </c>
      <c r="CQ232" s="64"/>
      <c r="CR232" s="69"/>
      <c r="CS232" s="69"/>
      <c r="CT232" s="69"/>
      <c r="CU232" s="64"/>
      <c r="CV232" s="69"/>
      <c r="CW232" s="69"/>
      <c r="CX232" s="69"/>
      <c r="CY232" s="64"/>
      <c r="CZ232" s="69"/>
      <c r="DA232" s="69"/>
      <c r="DB232" s="69"/>
      <c r="DC232" s="64"/>
      <c r="DD232" s="69"/>
      <c r="DE232" s="69"/>
      <c r="DF232" s="69"/>
      <c r="DG232" s="64"/>
      <c r="DH232" s="69"/>
      <c r="DI232" s="69"/>
      <c r="DJ232" s="69"/>
      <c r="DK232" s="64"/>
      <c r="DL232" s="69"/>
      <c r="DM232" s="69"/>
      <c r="DN232" s="69"/>
      <c r="DO232" s="70"/>
    </row>
    <row r="233" spans="1:119">
      <c r="A233" s="71">
        <v>169</v>
      </c>
      <c r="B233" s="71">
        <f t="shared" si="144"/>
        <v>117489.75549395289</v>
      </c>
      <c r="C233" s="71" t="str">
        <f t="shared" si="170"/>
        <v>738209.905463727j</v>
      </c>
      <c r="D233" s="71">
        <f t="shared" si="145"/>
        <v>0.77913851766353848</v>
      </c>
      <c r="E233" s="71" t="str">
        <f t="shared" si="146"/>
        <v>-0.738209905463727j</v>
      </c>
      <c r="F233" s="71" t="str">
        <f t="shared" si="171"/>
        <v>0.779138517663538-0.738209905463727j</v>
      </c>
      <c r="G233" s="71">
        <f t="shared" si="172"/>
        <v>0.61456510705472789</v>
      </c>
      <c r="H233" s="71">
        <f t="shared" si="173"/>
        <v>-43.454891298938158</v>
      </c>
      <c r="I233" s="71"/>
      <c r="J233" s="71">
        <f t="shared" si="147"/>
        <v>42.477876106194692</v>
      </c>
      <c r="K233" s="71" t="str">
        <f t="shared" si="148"/>
        <v>1+24.3941463260489j</v>
      </c>
      <c r="L233" s="71">
        <f t="shared" si="149"/>
        <v>-73.900532858529232</v>
      </c>
      <c r="M233" s="71" t="str">
        <f t="shared" si="150"/>
        <v>3.75128222933966j</v>
      </c>
      <c r="N233" s="71" t="str">
        <f t="shared" si="174"/>
        <v>-73.9005328585292+3.75128222933966j</v>
      </c>
      <c r="O233" s="71" t="str">
        <f t="shared" si="175"/>
        <v>0.00321600624248229-0.329931074051356j</v>
      </c>
      <c r="P233" s="71" t="str">
        <f t="shared" si="176"/>
        <v>0.136609114724911-14.0147712871372j</v>
      </c>
      <c r="Q233" s="71"/>
      <c r="R233" s="71">
        <f t="shared" si="151"/>
        <v>46.725663716814154</v>
      </c>
      <c r="S233" s="71" t="str">
        <f t="shared" si="152"/>
        <v>1+0.0332194457458677j</v>
      </c>
      <c r="T233" s="71" t="str">
        <f t="shared" si="177"/>
        <v>-73.9005328585292+3.75128222933966j</v>
      </c>
      <c r="U233" s="71" t="str">
        <f t="shared" si="178"/>
        <v>-0.0134741652695477-0.00113348089975294j</v>
      </c>
      <c r="V233" s="71" t="str">
        <f t="shared" si="179"/>
        <v>-0.629589315249662-0.0529626473512878j</v>
      </c>
      <c r="W233" s="71"/>
      <c r="X233" s="71" t="str">
        <f t="shared" si="153"/>
        <v>-0.494945555193568-0.532691635313179j</v>
      </c>
      <c r="Y233" s="71">
        <f t="shared" si="180"/>
        <v>-2.7676483071301234</v>
      </c>
      <c r="Z233" s="71">
        <f t="shared" si="181"/>
        <v>47.103582162753042</v>
      </c>
      <c r="AA233" s="71"/>
      <c r="AB233" s="71" t="str">
        <f t="shared" si="154"/>
        <v>-0.101442227688495-0.00853357705008751j</v>
      </c>
      <c r="AC233" s="71">
        <f t="shared" si="182"/>
        <v>-19.844999391780171</v>
      </c>
      <c r="AD233" s="71">
        <f t="shared" si="183"/>
        <v>4.8085446579343341</v>
      </c>
      <c r="AE233" s="71"/>
      <c r="AF233" s="71" t="str">
        <f t="shared" si="184"/>
        <v>-0.0866454805965732-0.108283176920723j</v>
      </c>
      <c r="AG233" s="71">
        <f t="shared" si="185"/>
        <v>-17.159600652989099</v>
      </c>
      <c r="AH233" s="71">
        <f t="shared" si="186"/>
        <v>51.334081774730976</v>
      </c>
      <c r="AI233" s="71"/>
      <c r="AJ233" s="71" t="str">
        <f t="shared" si="155"/>
        <v>7669.86986128445-26611.2773545241j</v>
      </c>
      <c r="AK233" s="71" t="str">
        <f t="shared" si="156"/>
        <v>31969.8500221878-981.779134442861j</v>
      </c>
      <c r="AL233" s="71" t="str">
        <f t="shared" si="187"/>
        <v>10000-30102.8502296548j</v>
      </c>
      <c r="AM233" s="71" t="str">
        <f t="shared" si="188"/>
        <v>915.1081684187-9551.9148033576j</v>
      </c>
      <c r="AN233" s="71" t="str">
        <f t="shared" si="189"/>
        <v>10915.1081684187-9551.9148033576j</v>
      </c>
      <c r="AO233" s="71" t="str">
        <f t="shared" si="190"/>
        <v>9175.17708923868-5116.9690052981j</v>
      </c>
      <c r="AP233" s="71" t="str">
        <f t="shared" si="191"/>
        <v>0.554882743900594+0.361484183159774j</v>
      </c>
      <c r="AQ233" s="71" t="str">
        <f t="shared" si="157"/>
        <v>1+11.8113584874196j</v>
      </c>
      <c r="AR233" s="71" t="str">
        <f t="shared" si="158"/>
        <v>1+0.023575565843153j</v>
      </c>
      <c r="AS233" s="71" t="str">
        <f t="shared" si="159"/>
        <v>0.0000369843162637327j</v>
      </c>
      <c r="AT233" s="71" t="str">
        <f t="shared" si="192"/>
        <v>-8.71926183239625E-07+0.0000369843162637327j</v>
      </c>
      <c r="AU233" s="149" t="str">
        <f t="shared" si="193"/>
        <v>318546.779158753-34548.4087964104j</v>
      </c>
      <c r="AV233" s="71" t="str">
        <f t="shared" si="160"/>
        <v>8620.417525738-2962.56027378505j</v>
      </c>
      <c r="AW233" s="71"/>
      <c r="AX233" s="71" t="str">
        <f t="shared" si="161"/>
        <v>0.538776095358625-0.185160017111566j</v>
      </c>
      <c r="AY233" s="71"/>
      <c r="AZ233" s="71" t="str">
        <f t="shared" si="194"/>
        <v>7.47893696017385+2.72240395953269j</v>
      </c>
      <c r="BA233" s="71" t="str">
        <f t="shared" si="195"/>
        <v>4.53355281656744+0.0819660797837696j</v>
      </c>
      <c r="BB233" s="71">
        <f t="shared" si="196"/>
        <v>13.130192992212304</v>
      </c>
      <c r="BC233" s="71">
        <f t="shared" si="197"/>
        <v>-178.96421217263679</v>
      </c>
      <c r="BD233" s="71" t="str">
        <f t="shared" si="162"/>
        <v>-0.459194233198726-0.047002243998978j</v>
      </c>
      <c r="BE233" s="71">
        <f t="shared" si="198"/>
        <v>-6.7148063995678235</v>
      </c>
      <c r="BF233" s="71">
        <f t="shared" si="199"/>
        <v>5.8443324852975138</v>
      </c>
      <c r="BG233" s="71"/>
      <c r="BH233" s="71" t="str">
        <f t="shared" si="163"/>
        <v>-0.383936315082712-0.498009492091298j</v>
      </c>
      <c r="BI233" s="71">
        <f t="shared" si="200"/>
        <v>-4.0294076607767551</v>
      </c>
      <c r="BJ233" s="71">
        <f t="shared" si="201"/>
        <v>52.369869602094127</v>
      </c>
      <c r="BK233" s="71"/>
      <c r="BL233" s="71">
        <f t="shared" si="202"/>
        <v>5.0294076607767551</v>
      </c>
      <c r="BM233" s="71">
        <f t="shared" si="203"/>
        <v>-52.369869602094127</v>
      </c>
      <c r="BN233" s="71"/>
      <c r="BO233" s="158"/>
      <c r="BP233" s="158" t="str">
        <f t="shared" si="164"/>
        <v>0.00001+0.0000346958655567952j</v>
      </c>
      <c r="BQ233" s="158" t="str">
        <f t="shared" si="165"/>
        <v>3.10275930346011E-06+2.62692839842673E-07j</v>
      </c>
      <c r="BR233" s="158" t="str">
        <f t="shared" si="166"/>
        <v>-0.0844241141373584-0.00772064373267164j</v>
      </c>
      <c r="BS233" s="158" t="str">
        <f t="shared" si="167"/>
        <v>0.0000443527593034601+0.0000349585583966379j</v>
      </c>
      <c r="BT233" s="158" t="str">
        <f t="shared" si="204"/>
        <v>-3.47453983895386E-06-3.29377717729822E-06j</v>
      </c>
      <c r="BU233" s="158" t="str">
        <f t="shared" si="205"/>
        <v>-3.10275930346011E-06-2.62692839842673E-07j</v>
      </c>
      <c r="BV233" s="158" t="str">
        <f t="shared" si="206"/>
        <v>-6.57729914241397E-06-3.55647001714089E-06j</v>
      </c>
      <c r="BW233" s="158" t="str">
        <f t="shared" si="207"/>
        <v>0.986384107658007-0.115890033297625j</v>
      </c>
      <c r="BX233" s="158" t="str">
        <f t="shared" si="208"/>
        <v>-0.00001-0.0000346958655567952j</v>
      </c>
      <c r="BY233" s="158" t="str">
        <f t="shared" si="209"/>
        <v>3.7367137275444+3.00655927164919j</v>
      </c>
      <c r="BZ233" s="71">
        <f t="shared" si="210"/>
        <v>13.617736825486597</v>
      </c>
      <c r="CA233" s="71">
        <f t="shared" si="211"/>
        <v>-141.17984981964304</v>
      </c>
      <c r="CB233" s="158" t="str">
        <f t="shared" si="168"/>
        <v>-0.353403859556012-0.336879604701714j</v>
      </c>
      <c r="CC233" s="71" t="str">
        <f t="shared" si="169"/>
        <v>0.00179043275973226-0.665128006695915j</v>
      </c>
      <c r="CD233" s="71">
        <f t="shared" si="212"/>
        <v>-3.541863827502457</v>
      </c>
      <c r="CE233" s="71">
        <f t="shared" si="213"/>
        <v>90.154231955087909</v>
      </c>
      <c r="CF233" s="71"/>
      <c r="CG233" s="71">
        <f t="shared" si="214"/>
        <v>4.541863827502457</v>
      </c>
      <c r="CH233" s="71">
        <f t="shared" si="215"/>
        <v>-90.154231955087909</v>
      </c>
      <c r="CI233" s="71"/>
      <c r="CJ233" s="158"/>
      <c r="CK233" s="158"/>
      <c r="CL233" s="158"/>
      <c r="CM233" s="71"/>
      <c r="CN233" s="158">
        <v>251188.64315095701</v>
      </c>
      <c r="CO233" s="158">
        <v>-8.1554159204585304</v>
      </c>
      <c r="CP233" s="158">
        <v>17.202576591905199</v>
      </c>
      <c r="CQ233" s="64"/>
      <c r="CR233" s="69"/>
      <c r="CS233" s="69"/>
      <c r="CT233" s="69"/>
      <c r="CU233" s="64"/>
      <c r="CV233" s="69"/>
      <c r="CW233" s="69"/>
      <c r="CX233" s="69"/>
      <c r="CY233" s="64"/>
      <c r="CZ233" s="69"/>
      <c r="DA233" s="69"/>
      <c r="DB233" s="69"/>
      <c r="DC233" s="64"/>
      <c r="DD233" s="69"/>
      <c r="DE233" s="69"/>
      <c r="DF233" s="69"/>
      <c r="DG233" s="64"/>
      <c r="DH233" s="69"/>
      <c r="DI233" s="69"/>
      <c r="DJ233" s="69"/>
      <c r="DK233" s="64"/>
      <c r="DL233" s="69"/>
      <c r="DM233" s="69"/>
      <c r="DN233" s="69"/>
      <c r="DO233" s="70"/>
    </row>
    <row r="234" spans="1:119">
      <c r="A234" s="71">
        <v>170</v>
      </c>
      <c r="B234" s="71">
        <f t="shared" si="144"/>
        <v>125892.54117941685</v>
      </c>
      <c r="C234" s="71" t="str">
        <f t="shared" si="170"/>
        <v>791006.165022013j</v>
      </c>
      <c r="D234" s="71">
        <f t="shared" si="145"/>
        <v>0.7464170892062213</v>
      </c>
      <c r="E234" s="71" t="str">
        <f t="shared" si="146"/>
        <v>-0.791006165022013j</v>
      </c>
      <c r="F234" s="71" t="str">
        <f t="shared" si="171"/>
        <v>0.746417089206221-0.791006165022013j</v>
      </c>
      <c r="G234" s="71">
        <f t="shared" si="172"/>
        <v>0.72922046100503179</v>
      </c>
      <c r="H234" s="71">
        <f t="shared" si="173"/>
        <v>-46.661253596068761</v>
      </c>
      <c r="I234" s="71"/>
      <c r="J234" s="71">
        <f t="shared" si="147"/>
        <v>42.477876106194692</v>
      </c>
      <c r="K234" s="71" t="str">
        <f t="shared" si="148"/>
        <v>1+26.1387987231524j</v>
      </c>
      <c r="L234" s="71">
        <f t="shared" si="149"/>
        <v>-84.997318053566801</v>
      </c>
      <c r="M234" s="71" t="str">
        <f t="shared" si="150"/>
        <v>4.01957132813221j</v>
      </c>
      <c r="N234" s="71" t="str">
        <f t="shared" si="174"/>
        <v>-84.9973180535668+4.01957132813221j</v>
      </c>
      <c r="O234" s="71" t="str">
        <f t="shared" si="175"/>
        <v>0.0027717548014744-0.307393904364814j</v>
      </c>
      <c r="P234" s="71" t="str">
        <f t="shared" si="176"/>
        <v>0.11773825705378-13.057440185408j</v>
      </c>
      <c r="Q234" s="71"/>
      <c r="R234" s="71">
        <f t="shared" si="151"/>
        <v>46.725663716814154</v>
      </c>
      <c r="S234" s="71" t="str">
        <f t="shared" si="152"/>
        <v>1+0.0355952774259906j</v>
      </c>
      <c r="T234" s="71" t="str">
        <f t="shared" si="177"/>
        <v>-84.9973180535668+4.01957132813221j</v>
      </c>
      <c r="U234" s="71" t="str">
        <f t="shared" si="178"/>
        <v>-0.0117190642102045-0.000972982369464286j</v>
      </c>
      <c r="V234" s="71" t="str">
        <f t="shared" si="179"/>
        <v>-0.547581053361768-0.0454632469979773j</v>
      </c>
      <c r="W234" s="71"/>
      <c r="X234" s="71" t="str">
        <f t="shared" si="153"/>
        <v>-0.495004926736829-0.475611715387033j</v>
      </c>
      <c r="Y234" s="71">
        <f t="shared" si="180"/>
        <v>-3.2676118767979134</v>
      </c>
      <c r="Z234" s="71">
        <f t="shared" si="181"/>
        <v>43.85536545816268</v>
      </c>
      <c r="AA234" s="71"/>
      <c r="AB234" s="71" t="str">
        <f t="shared" si="154"/>
        <v>-0.0882286921769047-0.00732524034592024j</v>
      </c>
      <c r="AC234" s="71">
        <f t="shared" si="182"/>
        <v>-21.057968868823306</v>
      </c>
      <c r="AD234" s="71">
        <f t="shared" si="183"/>
        <v>4.7461311781202937</v>
      </c>
      <c r="AE234" s="71"/>
      <c r="AF234" s="71" t="str">
        <f t="shared" si="184"/>
        <v>-0.0853466763940681-0.094886310867658j</v>
      </c>
      <c r="AG234" s="71">
        <f t="shared" si="185"/>
        <v>-17.881464468929071</v>
      </c>
      <c r="AH234" s="71">
        <f t="shared" si="186"/>
        <v>48.029807348794321</v>
      </c>
      <c r="AI234" s="71"/>
      <c r="AJ234" s="71" t="str">
        <f t="shared" si="155"/>
        <v>6746.9514595926-25083.3369383175j</v>
      </c>
      <c r="AK234" s="71" t="str">
        <f t="shared" si="156"/>
        <v>31965.3880252167-1051.84847020311j</v>
      </c>
      <c r="AL234" s="71" t="str">
        <f t="shared" si="187"/>
        <v>10000-28093.614443073j</v>
      </c>
      <c r="AM234" s="71" t="str">
        <f t="shared" si="188"/>
        <v>908.396662607176-8941.70538728712j</v>
      </c>
      <c r="AN234" s="71" t="str">
        <f t="shared" si="189"/>
        <v>10908.3966626072-8941.70538728712j</v>
      </c>
      <c r="AO234" s="71" t="str">
        <f t="shared" si="190"/>
        <v>9038.82715821825-4827.40346219807j</v>
      </c>
      <c r="AP234" s="71" t="str">
        <f t="shared" si="191"/>
        <v>0.579799781121736+0.364259212873623j</v>
      </c>
      <c r="AQ234" s="71" t="str">
        <f t="shared" si="157"/>
        <v>1+12.6560986403522j</v>
      </c>
      <c r="AR234" s="71" t="str">
        <f t="shared" si="158"/>
        <v>1+0.0252616739328387j</v>
      </c>
      <c r="AS234" s="71" t="str">
        <f t="shared" si="159"/>
        <v>0.0000396294088676028j</v>
      </c>
      <c r="AT234" s="71" t="str">
        <f t="shared" si="192"/>
        <v>-1.00110520496453E-06+0.0000396294088676028j</v>
      </c>
      <c r="AU234" s="149" t="str">
        <f t="shared" si="193"/>
        <v>318520.565195705-33280.1480867873j</v>
      </c>
      <c r="AV234" s="71" t="str">
        <f t="shared" si="160"/>
        <v>8487.58916418664-3125.52691709595j</v>
      </c>
      <c r="AW234" s="71"/>
      <c r="AX234" s="71" t="str">
        <f t="shared" si="161"/>
        <v>0.530474322761665-0.195345432318497j</v>
      </c>
      <c r="AY234" s="71"/>
      <c r="AZ234" s="71" t="str">
        <f t="shared" si="194"/>
        <v>7.71474322352406+2.68542907807189j</v>
      </c>
      <c r="BA234" s="71" t="str">
        <f t="shared" si="195"/>
        <v>4.61705949099569-0.0824886787108345j</v>
      </c>
      <c r="BB234" s="71">
        <f t="shared" si="196"/>
        <v>13.288695440195992</v>
      </c>
      <c r="BC234" s="71">
        <f t="shared" si="197"/>
        <v>178.97645885095307</v>
      </c>
      <c r="BD234" s="71" t="str">
        <f t="shared" si="162"/>
        <v>-0.407961369990889-0.0265432022208978j</v>
      </c>
      <c r="BE234" s="71">
        <f t="shared" si="198"/>
        <v>-7.7692734286273177</v>
      </c>
      <c r="BF234" s="71">
        <f t="shared" si="199"/>
        <v>3.7225900290733591</v>
      </c>
      <c r="BG234" s="71"/>
      <c r="BH234" s="71" t="str">
        <f t="shared" si="163"/>
        <v>-0.401877728681388-0.43105560758898j</v>
      </c>
      <c r="BI234" s="71">
        <f t="shared" si="200"/>
        <v>-4.5927690287330849</v>
      </c>
      <c r="BJ234" s="71">
        <f t="shared" si="201"/>
        <v>47.006266199747444</v>
      </c>
      <c r="BK234" s="71"/>
      <c r="BL234" s="71">
        <f t="shared" si="202"/>
        <v>5.5927690287330849</v>
      </c>
      <c r="BM234" s="71">
        <f t="shared" si="203"/>
        <v>-47.006266199747444</v>
      </c>
      <c r="BN234" s="71"/>
      <c r="BO234" s="158"/>
      <c r="BP234" s="158" t="str">
        <f t="shared" si="164"/>
        <v>0.00001+0.0000371772897560346j</v>
      </c>
      <c r="BQ234" s="158" t="str">
        <f t="shared" si="165"/>
        <v>3.10561135744001E-06+2.4538457274173E-07j</v>
      </c>
      <c r="BR234" s="158" t="str">
        <f t="shared" si="166"/>
        <v>-0.0845149411835969-0.00721310869391584j</v>
      </c>
      <c r="BS234" s="158" t="str">
        <f t="shared" si="167"/>
        <v>0.00004435561135744+0.0000374226743287763j</v>
      </c>
      <c r="BT234" s="158" t="str">
        <f t="shared" si="204"/>
        <v>-3.47877806748605E-06-3.48271696573573E-06j</v>
      </c>
      <c r="BU234" s="158" t="str">
        <f t="shared" si="205"/>
        <v>-3.10561135744001E-06-2.4538457274173E-07j</v>
      </c>
      <c r="BV234" s="158" t="str">
        <f t="shared" si="206"/>
        <v>-6.58438942492606E-06-3.72810153847746E-06j</v>
      </c>
      <c r="BW234" s="158" t="str">
        <f t="shared" si="207"/>
        <v>0.984398336256467-0.123928414142871j</v>
      </c>
      <c r="BX234" s="158" t="str">
        <f t="shared" si="208"/>
        <v>-0.00001-0.0000371772897560346j</v>
      </c>
      <c r="BY234" s="158" t="str">
        <f t="shared" si="209"/>
        <v>3.96435915755568+3.12533831742598j</v>
      </c>
      <c r="BZ234" s="71">
        <f t="shared" si="210"/>
        <v>14.062656046984035</v>
      </c>
      <c r="CA234" s="71">
        <f t="shared" si="211"/>
        <v>-141.74920178747738</v>
      </c>
      <c r="CB234" s="158" t="str">
        <f t="shared" si="168"/>
        <v>-0.326876369453214-0.304784396003507j</v>
      </c>
      <c r="CC234" s="71" t="str">
        <f t="shared" si="169"/>
        <v>-0.0417930549758806-0.642900653414211j</v>
      </c>
      <c r="CD234" s="71">
        <f t="shared" si="212"/>
        <v>-3.8188084219450422</v>
      </c>
      <c r="CE234" s="71">
        <f t="shared" si="213"/>
        <v>86.280605561316932</v>
      </c>
      <c r="CF234" s="71"/>
      <c r="CG234" s="71">
        <f t="shared" si="214"/>
        <v>4.8188084219450422</v>
      </c>
      <c r="CH234" s="71">
        <f t="shared" si="215"/>
        <v>-86.280605561316932</v>
      </c>
      <c r="CI234" s="71"/>
      <c r="CJ234" s="158"/>
      <c r="CK234" s="158"/>
      <c r="CL234" s="158"/>
      <c r="CM234" s="71"/>
      <c r="CN234" s="158">
        <v>263026.799189538</v>
      </c>
      <c r="CO234" s="158">
        <v>-8.7912916357014392</v>
      </c>
      <c r="CP234" s="158">
        <v>9.8442023759375203</v>
      </c>
      <c r="CQ234" s="64"/>
      <c r="CR234" s="69"/>
      <c r="CS234" s="69"/>
      <c r="CT234" s="69"/>
      <c r="CU234" s="64"/>
      <c r="CV234" s="69"/>
      <c r="CW234" s="69"/>
      <c r="CX234" s="69"/>
      <c r="CY234" s="64"/>
      <c r="CZ234" s="69"/>
      <c r="DA234" s="69"/>
      <c r="DB234" s="69"/>
      <c r="DC234" s="64"/>
      <c r="DD234" s="69"/>
      <c r="DE234" s="69"/>
      <c r="DF234" s="69"/>
      <c r="DG234" s="64"/>
      <c r="DH234" s="69"/>
      <c r="DI234" s="69"/>
      <c r="DJ234" s="69"/>
      <c r="DK234" s="64"/>
      <c r="DL234" s="69"/>
      <c r="DM234" s="69"/>
      <c r="DN234" s="69"/>
      <c r="DO234" s="70"/>
    </row>
    <row r="235" spans="1:119">
      <c r="A235" s="71">
        <v>171</v>
      </c>
      <c r="B235" s="71">
        <f t="shared" si="144"/>
        <v>134896.28825916545</v>
      </c>
      <c r="C235" s="71" t="str">
        <f t="shared" si="170"/>
        <v>847578.37638305j</v>
      </c>
      <c r="D235" s="71">
        <f t="shared" si="145"/>
        <v>0.70884786262240262</v>
      </c>
      <c r="E235" s="71" t="str">
        <f t="shared" si="146"/>
        <v>-0.84757837638305j</v>
      </c>
      <c r="F235" s="71" t="str">
        <f t="shared" si="171"/>
        <v>0.708847862622403-0.84757837638305j</v>
      </c>
      <c r="G235" s="71">
        <f t="shared" si="172"/>
        <v>0.86663871491028932</v>
      </c>
      <c r="H235" s="71">
        <f t="shared" si="173"/>
        <v>-50.093541931491075</v>
      </c>
      <c r="I235" s="71"/>
      <c r="J235" s="71">
        <f t="shared" si="147"/>
        <v>42.477876106194692</v>
      </c>
      <c r="K235" s="71" t="str">
        <f t="shared" si="148"/>
        <v>1+28.0082274475779j</v>
      </c>
      <c r="L235" s="71">
        <f t="shared" si="149"/>
        <v>-97.73813216222176</v>
      </c>
      <c r="M235" s="71" t="str">
        <f t="shared" si="150"/>
        <v>4.30704827687323j</v>
      </c>
      <c r="N235" s="71" t="str">
        <f t="shared" si="174"/>
        <v>-97.7381321622218+4.30704827687323j</v>
      </c>
      <c r="O235" s="71" t="str">
        <f t="shared" si="175"/>
        <v>0.00239201278877174-0.286458563445309j</v>
      </c>
      <c r="P235" s="71" t="str">
        <f t="shared" si="176"/>
        <v>0.101607622885879-12.1681513675883j</v>
      </c>
      <c r="Q235" s="71"/>
      <c r="R235" s="71">
        <f t="shared" si="151"/>
        <v>46.725663716814154</v>
      </c>
      <c r="S235" s="71" t="str">
        <f t="shared" si="152"/>
        <v>1+0.0381410269372372j</v>
      </c>
      <c r="T235" s="71" t="str">
        <f t="shared" si="177"/>
        <v>-97.7381321622218+4.30704827687323j</v>
      </c>
      <c r="U235" s="71" t="str">
        <f t="shared" si="178"/>
        <v>-0.0101944278015307-0.000839477057913765j</v>
      </c>
      <c r="V235" s="71" t="str">
        <f t="shared" si="179"/>
        <v>-0.476341405239665-0.0392251227060591j</v>
      </c>
      <c r="W235" s="71"/>
      <c r="X235" s="71" t="str">
        <f t="shared" si="153"/>
        <v>-0.495043780017655-0.421090120101151j</v>
      </c>
      <c r="Y235" s="71">
        <f t="shared" si="180"/>
        <v>-3.742912731760915</v>
      </c>
      <c r="Z235" s="71">
        <f t="shared" si="181"/>
        <v>40.384883465856177</v>
      </c>
      <c r="AA235" s="71"/>
      <c r="AB235" s="71" t="str">
        <f t="shared" si="154"/>
        <v>-0.0767502435593564-0.00632012604451415j</v>
      </c>
      <c r="AC235" s="71">
        <f t="shared" si="182"/>
        <v>-22.269054764342503</v>
      </c>
      <c r="AD235" s="71">
        <f t="shared" si="183"/>
        <v>4.707494659916307</v>
      </c>
      <c r="AE235" s="71"/>
      <c r="AF235" s="71" t="str">
        <f t="shared" si="184"/>
        <v>-0.0834937878706962-0.0821428344978815j</v>
      </c>
      <c r="AG235" s="71">
        <f t="shared" si="185"/>
        <v>-18.626883745728982</v>
      </c>
      <c r="AH235" s="71">
        <f t="shared" si="186"/>
        <v>44.532698692006562</v>
      </c>
      <c r="AI235" s="71"/>
      <c r="AJ235" s="71" t="str">
        <f t="shared" si="155"/>
        <v>5927.95800891148-23614.7224149625j</v>
      </c>
      <c r="AK235" s="71" t="str">
        <f t="shared" si="156"/>
        <v>31960.2665029609-1126.89536092013j</v>
      </c>
      <c r="AL235" s="71" t="str">
        <f t="shared" si="187"/>
        <v>9999.99999999997-26218.4865039303j</v>
      </c>
      <c r="AM235" s="71" t="str">
        <f t="shared" si="188"/>
        <v>900.811213093665-8373.72246497128j</v>
      </c>
      <c r="AN235" s="71" t="str">
        <f t="shared" si="189"/>
        <v>10900.8112130937-8373.72246497128j</v>
      </c>
      <c r="AO235" s="71" t="str">
        <f t="shared" si="190"/>
        <v>8917.68981441996-4553.94317578846j</v>
      </c>
      <c r="AP235" s="71" t="str">
        <f t="shared" si="191"/>
        <v>0.604981206344077+0.365319794906203j</v>
      </c>
      <c r="AQ235" s="71" t="str">
        <f t="shared" si="157"/>
        <v>1+13.5612540221288j</v>
      </c>
      <c r="AR235" s="71" t="str">
        <f t="shared" si="158"/>
        <v>1+0.0270683713016543j</v>
      </c>
      <c r="AS235" s="71" t="str">
        <f t="shared" si="159"/>
        <v>0.0000424636766567908j</v>
      </c>
      <c r="AT235" s="71" t="str">
        <f t="shared" si="192"/>
        <v>-0.0000011494225665794+0.0000424636766567908j</v>
      </c>
      <c r="AU235" s="149" t="str">
        <f t="shared" si="193"/>
        <v>318490.472859155-32170.5571513764j</v>
      </c>
      <c r="AV235" s="71" t="str">
        <f t="shared" si="160"/>
        <v>8340.04203830155-3290.84277298176j</v>
      </c>
      <c r="AW235" s="71"/>
      <c r="AX235" s="71" t="str">
        <f t="shared" si="161"/>
        <v>0.521252627393847-0.20567767331136j</v>
      </c>
      <c r="AY235" s="71"/>
      <c r="AZ235" s="71" t="str">
        <f t="shared" si="194"/>
        <v>7.94623694373664+2.62888092464938j</v>
      </c>
      <c r="BA235" s="71" t="str">
        <f t="shared" si="195"/>
        <v>4.68269899681128-0.264052437089469j</v>
      </c>
      <c r="BB235" s="71">
        <f t="shared" si="196"/>
        <v>13.423712254118701</v>
      </c>
      <c r="BC235" s="71">
        <f t="shared" si="197"/>
        <v>176.77256954535255</v>
      </c>
      <c r="BD235" s="71" t="str">
        <f t="shared" si="162"/>
        <v>-0.361067133205186-0.00932915902930889j</v>
      </c>
      <c r="BE235" s="71">
        <f t="shared" si="198"/>
        <v>-8.845342510223805</v>
      </c>
      <c r="BF235" s="71">
        <f t="shared" si="199"/>
        <v>1.4800642052688318</v>
      </c>
      <c r="BG235" s="71"/>
      <c r="BH235" s="71" t="str">
        <f t="shared" si="163"/>
        <v>-0.412666292340685-0.362603430529376j</v>
      </c>
      <c r="BI235" s="71">
        <f t="shared" si="200"/>
        <v>-5.203171491610286</v>
      </c>
      <c r="BJ235" s="71">
        <f t="shared" si="201"/>
        <v>41.305268237359144</v>
      </c>
      <c r="BK235" s="71"/>
      <c r="BL235" s="71">
        <f t="shared" si="202"/>
        <v>6.203171491610286</v>
      </c>
      <c r="BM235" s="71">
        <f t="shared" si="203"/>
        <v>-41.305268237359144</v>
      </c>
      <c r="BN235" s="71"/>
      <c r="BO235" s="158"/>
      <c r="BP235" s="158" t="str">
        <f t="shared" si="164"/>
        <v>0.00001+0.0000398361836900033j</v>
      </c>
      <c r="BQ235" s="158" t="str">
        <f t="shared" si="165"/>
        <v>3.10809966805061E-06+2.29189694624031E-07j</v>
      </c>
      <c r="BR235" s="158" t="str">
        <f t="shared" si="166"/>
        <v>-0.0845942082925157-0.00673800517601093j</v>
      </c>
      <c r="BS235" s="158" t="str">
        <f t="shared" si="167"/>
        <v>0.0000443580996680506+0.0000400653733846273j</v>
      </c>
      <c r="BT235" s="158" t="str">
        <f t="shared" si="204"/>
        <v>-3.48247762953481E-06-3.68818364657791E-06j</v>
      </c>
      <c r="BU235" s="158" t="str">
        <f t="shared" si="205"/>
        <v>-3.10809966805061E-06-2.29189694624031E-07j</v>
      </c>
      <c r="BV235" s="158" t="str">
        <f t="shared" si="206"/>
        <v>-6.59057729758542E-06-3.91737334120194E-06j</v>
      </c>
      <c r="BW235" s="158" t="str">
        <f t="shared" si="207"/>
        <v>0.982128202911495-0.132485455644507j</v>
      </c>
      <c r="BX235" s="158" t="str">
        <f t="shared" si="208"/>
        <v>-0.00001-0.0000398361836900033j</v>
      </c>
      <c r="BY235" s="158" t="str">
        <f t="shared" si="209"/>
        <v>4.21195976043233+3.23182099236446j</v>
      </c>
      <c r="BZ235" s="71">
        <f t="shared" si="210"/>
        <v>14.500222295374927</v>
      </c>
      <c r="CA235" s="71">
        <f t="shared" si="211"/>
        <v>-142.50110796539849</v>
      </c>
      <c r="CB235" s="158" t="str">
        <f t="shared" si="168"/>
        <v>-0.30284342145034-0.274663164884567j</v>
      </c>
      <c r="CC235" s="71" t="str">
        <f t="shared" si="169"/>
        <v>-0.0862015378548728-0.615819289885471j</v>
      </c>
      <c r="CD235" s="71">
        <f t="shared" si="212"/>
        <v>-4.126661450354046</v>
      </c>
      <c r="CE235" s="71">
        <f t="shared" si="213"/>
        <v>82.031590726608059</v>
      </c>
      <c r="CF235" s="71"/>
      <c r="CG235" s="71">
        <f t="shared" si="214"/>
        <v>5.126661450354046</v>
      </c>
      <c r="CH235" s="71">
        <f t="shared" si="215"/>
        <v>-82.031590726608059</v>
      </c>
      <c r="CI235" s="71"/>
      <c r="CJ235" s="158"/>
      <c r="CK235" s="158"/>
      <c r="CL235" s="158"/>
      <c r="CM235" s="71"/>
      <c r="CN235" s="158">
        <v>275422.87033381598</v>
      </c>
      <c r="CO235" s="158">
        <v>-9.5314257180201096</v>
      </c>
      <c r="CP235" s="158">
        <v>2.0432924866119899</v>
      </c>
      <c r="CQ235" s="64"/>
      <c r="CR235" s="69"/>
      <c r="CS235" s="69"/>
      <c r="CT235" s="69"/>
      <c r="CU235" s="64"/>
      <c r="CV235" s="69"/>
      <c r="CW235" s="69"/>
      <c r="CX235" s="69"/>
      <c r="CY235" s="64"/>
      <c r="CZ235" s="69"/>
      <c r="DA235" s="69"/>
      <c r="DB235" s="69"/>
      <c r="DC235" s="64"/>
      <c r="DD235" s="69"/>
      <c r="DE235" s="69"/>
      <c r="DF235" s="69"/>
      <c r="DG235" s="64"/>
      <c r="DH235" s="69"/>
      <c r="DI235" s="69"/>
      <c r="DJ235" s="69"/>
      <c r="DK235" s="64"/>
      <c r="DL235" s="69"/>
      <c r="DM235" s="69"/>
      <c r="DN235" s="69"/>
      <c r="DO235" s="70"/>
    </row>
    <row r="236" spans="1:119">
      <c r="A236" s="71">
        <v>172</v>
      </c>
      <c r="B236" s="71">
        <f t="shared" si="144"/>
        <v>144543.97707459307</v>
      </c>
      <c r="C236" s="71" t="str">
        <f t="shared" si="170"/>
        <v>908196.592996386j</v>
      </c>
      <c r="D236" s="71">
        <f t="shared" si="145"/>
        <v>0.66571261906335233</v>
      </c>
      <c r="E236" s="71" t="str">
        <f t="shared" si="146"/>
        <v>-0.908196592996386j</v>
      </c>
      <c r="F236" s="71" t="str">
        <f t="shared" si="171"/>
        <v>0.665712619063352-0.908196592996386j</v>
      </c>
      <c r="G236" s="71">
        <f t="shared" si="172"/>
        <v>1.0311731589971769</v>
      </c>
      <c r="H236" s="71">
        <f t="shared" si="173"/>
        <v>-53.758398498363114</v>
      </c>
      <c r="I236" s="71"/>
      <c r="J236" s="71">
        <f t="shared" si="147"/>
        <v>42.477876106194692</v>
      </c>
      <c r="K236" s="71" t="str">
        <f t="shared" si="148"/>
        <v>1+30.0113564155656j</v>
      </c>
      <c r="L236" s="71">
        <f t="shared" si="149"/>
        <v>-112.3665440218932</v>
      </c>
      <c r="M236" s="71" t="str">
        <f t="shared" si="150"/>
        <v>4.61508537726004j</v>
      </c>
      <c r="N236" s="71" t="str">
        <f t="shared" si="174"/>
        <v>-112.366544021893+4.61508537726004j</v>
      </c>
      <c r="O236" s="71" t="str">
        <f t="shared" si="175"/>
        <v>0.00206668092908526-0.266999566176787j</v>
      </c>
      <c r="P236" s="71" t="str">
        <f t="shared" si="176"/>
        <v>0.087788216456719-11.3415744924653j</v>
      </c>
      <c r="Q236" s="71"/>
      <c r="R236" s="71">
        <f t="shared" si="151"/>
        <v>46.725663716814154</v>
      </c>
      <c r="S236" s="71" t="str">
        <f t="shared" si="152"/>
        <v>1+0.0408688466848374j</v>
      </c>
      <c r="T236" s="71" t="str">
        <f t="shared" si="177"/>
        <v>-112.366544021893+4.61508537726004j</v>
      </c>
      <c r="U236" s="71" t="str">
        <f t="shared" si="178"/>
        <v>-0.00886954598667816-0.000727997460302358j</v>
      </c>
      <c r="V236" s="71" t="str">
        <f t="shared" si="179"/>
        <v>-0.414435423094342-0.0340161645167827j</v>
      </c>
      <c r="W236" s="71"/>
      <c r="X236" s="71" t="str">
        <f t="shared" si="153"/>
        <v>-0.495067946574483-0.368811830252626j</v>
      </c>
      <c r="Y236" s="71">
        <f t="shared" si="180"/>
        <v>-4.1894459842264684</v>
      </c>
      <c r="Z236" s="71">
        <f t="shared" si="181"/>
        <v>36.685084357372745</v>
      </c>
      <c r="AA236" s="71"/>
      <c r="AB236" s="71" t="str">
        <f t="shared" si="154"/>
        <v>-0.0667756766727257-0.00548083555806921j</v>
      </c>
      <c r="AC236" s="71">
        <f t="shared" si="182"/>
        <v>-23.478474386665557</v>
      </c>
      <c r="AD236" s="71">
        <f t="shared" si="183"/>
        <v>4.6922234232318942</v>
      </c>
      <c r="AE236" s="71"/>
      <c r="AF236" s="71" t="str">
        <f t="shared" si="184"/>
        <v>-0.0810678308990007-0.0700680624383434j</v>
      </c>
      <c r="AG236" s="71">
        <f t="shared" si="185"/>
        <v>-19.40000364427214</v>
      </c>
      <c r="AH236" s="71">
        <f t="shared" si="186"/>
        <v>40.837315552307899</v>
      </c>
      <c r="AI236" s="71"/>
      <c r="AJ236" s="71" t="str">
        <f t="shared" si="155"/>
        <v>5202.83322639312-22208.4184276515j</v>
      </c>
      <c r="AK236" s="71" t="str">
        <f t="shared" si="156"/>
        <v>31954.3882321373-1207.26804738637j</v>
      </c>
      <c r="AL236" s="71" t="str">
        <f t="shared" si="187"/>
        <v>10000-24468.5152901808j</v>
      </c>
      <c r="AM236" s="71" t="str">
        <f t="shared" si="188"/>
        <v>892.256693862333-7845.16337988356j</v>
      </c>
      <c r="AN236" s="71" t="str">
        <f t="shared" si="189"/>
        <v>10892.2566938623-7845.16337988356j</v>
      </c>
      <c r="AO236" s="71" t="str">
        <f t="shared" si="190"/>
        <v>8809.95313516158-4296.38711596202j</v>
      </c>
      <c r="AP236" s="71" t="str">
        <f t="shared" si="191"/>
        <v>0.630189013394244+0.364640836381919j</v>
      </c>
      <c r="AQ236" s="71" t="str">
        <f t="shared" si="157"/>
        <v>1+14.5311454879422j</v>
      </c>
      <c r="AR236" s="71" t="str">
        <f t="shared" si="158"/>
        <v>1+0.0290042824110622j</v>
      </c>
      <c r="AS236" s="71" t="str">
        <f t="shared" si="159"/>
        <v>0.0000455006493091189j</v>
      </c>
      <c r="AT236" s="71" t="str">
        <f t="shared" si="192"/>
        <v>-1.31971368244839E-06+0.0000455006493091189j</v>
      </c>
      <c r="AU236" s="149" t="str">
        <f t="shared" si="193"/>
        <v>318455.929245171-31214.294051778j</v>
      </c>
      <c r="AV236" s="71" t="str">
        <f t="shared" si="160"/>
        <v>8176.83766937476-3457.19813251812j</v>
      </c>
      <c r="AW236" s="71"/>
      <c r="AX236" s="71" t="str">
        <f t="shared" si="161"/>
        <v>0.511052354335922-0.216074883282383j</v>
      </c>
      <c r="AY236" s="71"/>
      <c r="AZ236" s="71" t="str">
        <f t="shared" si="194"/>
        <v>8.17130138962569+2.55351906255698j</v>
      </c>
      <c r="BA236" s="71" t="str">
        <f t="shared" si="195"/>
        <v>4.72771414655794-0.460631065267144j</v>
      </c>
      <c r="BB236" s="71">
        <f t="shared" si="196"/>
        <v>13.534057364951478</v>
      </c>
      <c r="BC236" s="71">
        <f t="shared" si="197"/>
        <v>174.4351173230705</v>
      </c>
      <c r="BD236" s="71" t="str">
        <f t="shared" si="162"/>
        <v>-0.318220954373292+0.00484712727685044j</v>
      </c>
      <c r="BE236" s="71">
        <f t="shared" si="198"/>
        <v>-9.9444170217140755</v>
      </c>
      <c r="BF236" s="71">
        <f t="shared" si="199"/>
        <v>-0.87265925369757724</v>
      </c>
      <c r="BG236" s="71"/>
      <c r="BH236" s="71" t="str">
        <f t="shared" si="163"/>
        <v>-0.415541057214152-0.293919408705758j</v>
      </c>
      <c r="BI236" s="71">
        <f t="shared" si="200"/>
        <v>-5.8659462793206538</v>
      </c>
      <c r="BJ236" s="71">
        <f t="shared" si="201"/>
        <v>35.272432875378371</v>
      </c>
      <c r="BK236" s="71"/>
      <c r="BL236" s="71">
        <f t="shared" si="202"/>
        <v>6.8659462793206538</v>
      </c>
      <c r="BM236" s="71">
        <f t="shared" si="203"/>
        <v>-35.272432875378371</v>
      </c>
      <c r="BN236" s="71"/>
      <c r="BO236" s="158"/>
      <c r="BP236" s="158" t="str">
        <f t="shared" si="164"/>
        <v>0.00001+0.0000426852398708301j</v>
      </c>
      <c r="BQ236" s="158" t="str">
        <f t="shared" si="165"/>
        <v>3.11027014709487E-06+2.14041635580329E-07j</v>
      </c>
      <c r="BR236" s="158" t="str">
        <f t="shared" si="166"/>
        <v>-0.0846633688207284-0.00629343512251758j</v>
      </c>
      <c r="BS236" s="158" t="str">
        <f t="shared" si="167"/>
        <v>0.0000443602701470949+0.0000428992815064104j</v>
      </c>
      <c r="BT236" s="158" t="str">
        <f t="shared" si="204"/>
        <v>-3.48570606748743E-06-3.91117617450957E-06j</v>
      </c>
      <c r="BU236" s="158" t="str">
        <f t="shared" si="205"/>
        <v>-3.11027014709487E-06-2.14041635580329E-07j</v>
      </c>
      <c r="BV236" s="158" t="str">
        <f t="shared" si="206"/>
        <v>-0.0000065959762145823-0.0000041252178100899j</v>
      </c>
      <c r="BW236" s="158" t="str">
        <f t="shared" si="207"/>
        <v>0.979534619101663-0.141585836449213j</v>
      </c>
      <c r="BX236" s="158" t="str">
        <f t="shared" si="208"/>
        <v>-0.00001-0.0000426852398708301j</v>
      </c>
      <c r="BY236" s="158" t="str">
        <f t="shared" si="209"/>
        <v>4.47943873362706+3.32280630758273j</v>
      </c>
      <c r="BZ236" s="71">
        <f t="shared" si="210"/>
        <v>14.92849935590173</v>
      </c>
      <c r="CA236" s="71">
        <f t="shared" si="211"/>
        <v>-143.43231712560492</v>
      </c>
      <c r="CB236" s="158" t="str">
        <f t="shared" si="168"/>
        <v>-0.280905797588788-0.246433706732694j</v>
      </c>
      <c r="CC236" s="71" t="str">
        <f t="shared" si="169"/>
        <v>-0.130315781949884-0.583238292729764j</v>
      </c>
      <c r="CD236" s="71">
        <f t="shared" si="212"/>
        <v>-4.4715042883704212</v>
      </c>
      <c r="CE236" s="71">
        <f t="shared" si="213"/>
        <v>77.404998426703003</v>
      </c>
      <c r="CF236" s="71"/>
      <c r="CG236" s="71">
        <f t="shared" si="214"/>
        <v>5.4715042883704212</v>
      </c>
      <c r="CH236" s="71">
        <f t="shared" si="215"/>
        <v>-77.404998426703003</v>
      </c>
      <c r="CI236" s="71"/>
      <c r="CJ236" s="158"/>
      <c r="CK236" s="158"/>
      <c r="CL236" s="158"/>
      <c r="CM236" s="71"/>
      <c r="CN236" s="158">
        <v>288403.15031265997</v>
      </c>
      <c r="CO236" s="158">
        <v>-10.396541349611599</v>
      </c>
      <c r="CP236" s="158">
        <v>-6.1637256330810599</v>
      </c>
      <c r="CQ236" s="64"/>
      <c r="CR236" s="69"/>
      <c r="CS236" s="69"/>
      <c r="CT236" s="69"/>
      <c r="CU236" s="64"/>
      <c r="CV236" s="69"/>
      <c r="CW236" s="69"/>
      <c r="CX236" s="69"/>
      <c r="CY236" s="64"/>
      <c r="CZ236" s="69"/>
      <c r="DA236" s="69"/>
      <c r="DB236" s="69"/>
      <c r="DC236" s="64"/>
      <c r="DD236" s="69"/>
      <c r="DE236" s="69"/>
      <c r="DF236" s="69"/>
      <c r="DG236" s="64"/>
      <c r="DH236" s="69"/>
      <c r="DI236" s="69"/>
      <c r="DJ236" s="69"/>
      <c r="DK236" s="64"/>
      <c r="DL236" s="69"/>
      <c r="DM236" s="69"/>
      <c r="DN236" s="69"/>
      <c r="DO236" s="70"/>
    </row>
    <row r="237" spans="1:119">
      <c r="A237" s="71">
        <v>173</v>
      </c>
      <c r="B237" s="71">
        <f t="shared" si="144"/>
        <v>154881.66189124816</v>
      </c>
      <c r="C237" s="71" t="str">
        <f t="shared" si="170"/>
        <v>973150.182346647j</v>
      </c>
      <c r="D237" s="71">
        <f t="shared" si="145"/>
        <v>0.61618673295688142</v>
      </c>
      <c r="E237" s="71" t="str">
        <f t="shared" si="146"/>
        <v>-0.973150182346647j</v>
      </c>
      <c r="F237" s="71" t="str">
        <f t="shared" si="171"/>
        <v>0.616186732956881-0.973150182346647j</v>
      </c>
      <c r="G237" s="71">
        <f t="shared" si="172"/>
        <v>1.2277514080460872</v>
      </c>
      <c r="H237" s="71">
        <f t="shared" si="173"/>
        <v>-57.658511986982546</v>
      </c>
      <c r="I237" s="71"/>
      <c r="J237" s="71">
        <f t="shared" si="147"/>
        <v>42.477876106194692</v>
      </c>
      <c r="K237" s="71" t="str">
        <f t="shared" si="148"/>
        <v>1+32.1577477756449j</v>
      </c>
      <c r="L237" s="71">
        <f t="shared" si="149"/>
        <v>-129.16220807532198</v>
      </c>
      <c r="M237" s="71" t="str">
        <f t="shared" si="150"/>
        <v>4.94515307705391j</v>
      </c>
      <c r="N237" s="71" t="str">
        <f t="shared" si="174"/>
        <v>-129.162208075322+4.94515307705391j</v>
      </c>
      <c r="O237" s="71" t="str">
        <f t="shared" si="175"/>
        <v>0.00178740566771163-0.24890336933741j</v>
      </c>
      <c r="P237" s="71" t="str">
        <f t="shared" si="176"/>
        <v>0.0759251965045648-10.5728864851289j</v>
      </c>
      <c r="Q237" s="71"/>
      <c r="R237" s="71">
        <f t="shared" si="151"/>
        <v>46.725663716814154</v>
      </c>
      <c r="S237" s="71" t="str">
        <f t="shared" si="152"/>
        <v>1+0.0437917582055991j</v>
      </c>
      <c r="T237" s="71" t="str">
        <f t="shared" si="177"/>
        <v>-129.162208075322+4.94515307705391j</v>
      </c>
      <c r="U237" s="71" t="str">
        <f t="shared" si="178"/>
        <v>-0.00771790866687195-0.000634535435862226j</v>
      </c>
      <c r="V237" s="71" t="str">
        <f t="shared" si="179"/>
        <v>-0.360624404965344-0.0296490893925005j</v>
      </c>
      <c r="W237" s="71"/>
      <c r="X237" s="71" t="str">
        <f t="shared" si="153"/>
        <v>-0.495081709294891-0.318483037025242j</v>
      </c>
      <c r="Y237" s="71">
        <f t="shared" si="180"/>
        <v>-4.6024995784530605</v>
      </c>
      <c r="Z237" s="71">
        <f t="shared" si="181"/>
        <v>32.75292897090165</v>
      </c>
      <c r="AA237" s="71"/>
      <c r="AB237" s="71" t="str">
        <f t="shared" si="154"/>
        <v>-0.0581054063536893-0.00477719301147591j</v>
      </c>
      <c r="AC237" s="71">
        <f t="shared" si="182"/>
        <v>-24.686411921317845</v>
      </c>
      <c r="AD237" s="71">
        <f t="shared" si="183"/>
        <v>4.7000578047091039</v>
      </c>
      <c r="AE237" s="71"/>
      <c r="AF237" s="71" t="str">
        <f t="shared" si="184"/>
        <v>-0.0780557317864446-0.0586958723294882j</v>
      </c>
      <c r="AG237" s="71">
        <f t="shared" si="185"/>
        <v>-20.205471126010206</v>
      </c>
      <c r="AH237" s="71">
        <f t="shared" si="186"/>
        <v>36.942210284683568</v>
      </c>
      <c r="AI237" s="71"/>
      <c r="AJ237" s="71" t="str">
        <f t="shared" si="155"/>
        <v>4562.10622950211-20866.1881928863j</v>
      </c>
      <c r="AK237" s="71" t="str">
        <f t="shared" si="156"/>
        <v>31947.6417402169-1293.33790081756j</v>
      </c>
      <c r="AL237" s="71" t="str">
        <f t="shared" si="187"/>
        <v>10000-22835.3471286783j</v>
      </c>
      <c r="AM237" s="71" t="str">
        <f t="shared" si="188"/>
        <v>882.63299594418-7353.39773471167j</v>
      </c>
      <c r="AN237" s="71" t="str">
        <f t="shared" si="189"/>
        <v>10882.6329959442-7353.39773471167j</v>
      </c>
      <c r="AO237" s="71" t="str">
        <f t="shared" si="190"/>
        <v>8713.96245706057-4054.40566239216j</v>
      </c>
      <c r="AP237" s="71" t="str">
        <f t="shared" si="191"/>
        <v>0.655184199405188+0.362238421175987j</v>
      </c>
      <c r="AQ237" s="71" t="str">
        <f t="shared" si="157"/>
        <v>1+15.5704029175464j</v>
      </c>
      <c r="AR237" s="71" t="str">
        <f t="shared" si="158"/>
        <v>1+0.0310786485380167j</v>
      </c>
      <c r="AS237" s="71" t="str">
        <f t="shared" si="159"/>
        <v>0.000048754824135567j</v>
      </c>
      <c r="AT237" s="71" t="str">
        <f t="shared" si="192"/>
        <v>-0.0000015152340438421+0.000048754824135567j</v>
      </c>
      <c r="AU237" s="149" t="str">
        <f t="shared" si="193"/>
        <v>318416.277109215-30406.7383992032j</v>
      </c>
      <c r="AV237" s="71" t="str">
        <f t="shared" si="160"/>
        <v>7997.15788773089-3623.05197319154j</v>
      </c>
      <c r="AW237" s="71"/>
      <c r="AX237" s="71" t="str">
        <f t="shared" si="161"/>
        <v>0.499822367983181-0.226440748324471j</v>
      </c>
      <c r="AY237" s="71"/>
      <c r="AZ237" s="71" t="str">
        <f t="shared" si="194"/>
        <v>8.3880279540316+2.46039732827933j</v>
      </c>
      <c r="BA237" s="71" t="str">
        <f t="shared" si="195"/>
        <v>4.74965820688429-0.66962970807743j</v>
      </c>
      <c r="BB237" s="71">
        <f t="shared" si="196"/>
        <v>13.618723947856125</v>
      </c>
      <c r="BC237" s="71">
        <f t="shared" si="197"/>
        <v>171.9750557575438</v>
      </c>
      <c r="BD237" s="71" t="str">
        <f t="shared" si="162"/>
        <v>-0.279179770513851+0.0162190723015146j</v>
      </c>
      <c r="BE237" s="71">
        <f t="shared" si="198"/>
        <v>-11.067687973461721</v>
      </c>
      <c r="BF237" s="71">
        <f t="shared" si="199"/>
        <v>-3.3248864377470966</v>
      </c>
      <c r="BG237" s="71"/>
      <c r="BH237" s="71" t="str">
        <f t="shared" si="163"/>
        <v>-0.41004254692719-0.226516894830059j</v>
      </c>
      <c r="BI237" s="71">
        <f t="shared" si="200"/>
        <v>-6.5867471781540896</v>
      </c>
      <c r="BJ237" s="71">
        <f t="shared" si="201"/>
        <v>28.917266042227396</v>
      </c>
      <c r="BK237" s="71"/>
      <c r="BL237" s="71">
        <f t="shared" si="202"/>
        <v>7.5867471781540896</v>
      </c>
      <c r="BM237" s="71">
        <f t="shared" si="203"/>
        <v>-28.917266042227396</v>
      </c>
      <c r="BN237" s="71"/>
      <c r="BO237" s="158"/>
      <c r="BP237" s="158" t="str">
        <f t="shared" si="164"/>
        <v>0.00001+0.0000457380585702924j</v>
      </c>
      <c r="BQ237" s="158" t="str">
        <f t="shared" si="165"/>
        <v>3.11216302673099E-06+1.99876846039988E-07j</v>
      </c>
      <c r="BR237" s="158" t="str">
        <f t="shared" si="166"/>
        <v>-0.0847236977180561-0.00587757833786329j</v>
      </c>
      <c r="BS237" s="158" t="str">
        <f t="shared" si="167"/>
        <v>0.000044362163026731+0.0000459379354163324j</v>
      </c>
      <c r="BT237" s="158" t="str">
        <f t="shared" si="204"/>
        <v>-3.48852267630668E-06-0.0000041527738424316j</v>
      </c>
      <c r="BU237" s="158" t="str">
        <f t="shared" si="205"/>
        <v>-3.11216302673099E-06-1.99876846039988E-07j</v>
      </c>
      <c r="BV237" s="158" t="str">
        <f t="shared" si="206"/>
        <v>-6.60068570303767E-06-4.35265068847159E-06j</v>
      </c>
      <c r="BW237" s="158" t="str">
        <f t="shared" si="207"/>
        <v>0.976573628041487-0.151253353864879j</v>
      </c>
      <c r="BX237" s="158" t="str">
        <f t="shared" si="208"/>
        <v>-0.00001-0.0000457380585702924j</v>
      </c>
      <c r="BY237" s="158" t="str">
        <f t="shared" si="209"/>
        <v>4.7662263314618+3.39484879965647j</v>
      </c>
      <c r="BZ237" s="71">
        <f t="shared" si="210"/>
        <v>15.345580044757313</v>
      </c>
      <c r="CA237" s="71">
        <f t="shared" si="211"/>
        <v>-144.53879957483215</v>
      </c>
      <c r="CB237" s="158" t="str">
        <f t="shared" si="168"/>
        <v>-0.260725669802505-0.220028252135145j</v>
      </c>
      <c r="CC237" s="71" t="str">
        <f t="shared" si="169"/>
        <v>-0.172767672439519-0.544745219606445j</v>
      </c>
      <c r="CD237" s="71">
        <f t="shared" si="212"/>
        <v>-4.8598910812529024</v>
      </c>
      <c r="CE237" s="71">
        <f t="shared" si="213"/>
        <v>72.403410709851443</v>
      </c>
      <c r="CF237" s="71"/>
      <c r="CG237" s="71">
        <f t="shared" si="214"/>
        <v>5.8598910812529024</v>
      </c>
      <c r="CH237" s="71">
        <f t="shared" si="215"/>
        <v>-72.403410709851443</v>
      </c>
      <c r="CI237" s="71"/>
      <c r="CJ237" s="158"/>
      <c r="CK237" s="158"/>
      <c r="CL237" s="158"/>
      <c r="CM237" s="71"/>
      <c r="CN237" s="158">
        <v>300000</v>
      </c>
      <c r="CO237" s="158">
        <v>-11.252514780889999</v>
      </c>
      <c r="CP237" s="158">
        <v>-13.462723866849601</v>
      </c>
      <c r="CQ237" s="64"/>
      <c r="CR237" s="69"/>
      <c r="CS237" s="69"/>
      <c r="CT237" s="69"/>
      <c r="CU237" s="64"/>
      <c r="CV237" s="69"/>
      <c r="CW237" s="69"/>
      <c r="CX237" s="69"/>
      <c r="CY237" s="64"/>
      <c r="CZ237" s="69"/>
      <c r="DA237" s="69"/>
      <c r="DB237" s="69"/>
      <c r="DC237" s="64"/>
      <c r="DD237" s="69"/>
      <c r="DE237" s="69"/>
      <c r="DF237" s="69"/>
      <c r="DG237" s="64"/>
      <c r="DH237" s="69"/>
      <c r="DI237" s="69"/>
      <c r="DJ237" s="69"/>
      <c r="DK237" s="64"/>
      <c r="DL237" s="69"/>
      <c r="DM237" s="69"/>
      <c r="DN237" s="69"/>
      <c r="DO237" s="70"/>
    </row>
    <row r="238" spans="1:119">
      <c r="A238" s="71">
        <v>174</v>
      </c>
      <c r="B238" s="71">
        <f t="shared" si="144"/>
        <v>165958.69074375604</v>
      </c>
      <c r="C238" s="71" t="str">
        <f t="shared" si="170"/>
        <v>1042749.20727993j</v>
      </c>
      <c r="D238" s="71">
        <f t="shared" si="145"/>
        <v>0.55932340746589337</v>
      </c>
      <c r="E238" s="71" t="str">
        <f t="shared" si="146"/>
        <v>-1.04274920727993j</v>
      </c>
      <c r="F238" s="71" t="str">
        <f t="shared" si="171"/>
        <v>0.559323407465893-1.04274920727993j</v>
      </c>
      <c r="G238" s="71">
        <f t="shared" si="172"/>
        <v>1.4618032885123842</v>
      </c>
      <c r="H238" s="71">
        <f t="shared" si="173"/>
        <v>-61.791201235305543</v>
      </c>
      <c r="I238" s="71"/>
      <c r="J238" s="71">
        <f t="shared" si="147"/>
        <v>42.477876106194692</v>
      </c>
      <c r="K238" s="71" t="str">
        <f t="shared" si="148"/>
        <v>1+34.4576475545653j</v>
      </c>
      <c r="L238" s="71">
        <f t="shared" si="149"/>
        <v>-148.44621058371169</v>
      </c>
      <c r="M238" s="71" t="str">
        <f t="shared" si="150"/>
        <v>5.29882698941842j</v>
      </c>
      <c r="N238" s="71" t="str">
        <f t="shared" si="174"/>
        <v>-148.446210583712+5.29882698941842j</v>
      </c>
      <c r="O238" s="71" t="str">
        <f t="shared" si="175"/>
        <v>0.00154724224949698-0.232066880320584j</v>
      </c>
      <c r="P238" s="71" t="str">
        <f t="shared" si="176"/>
        <v>0.0657235645804027-9.85770819060888j</v>
      </c>
      <c r="Q238" s="71"/>
      <c r="R238" s="71">
        <f t="shared" si="151"/>
        <v>46.725663716814154</v>
      </c>
      <c r="S238" s="71" t="str">
        <f t="shared" si="152"/>
        <v>1+0.0469237143275969j</v>
      </c>
      <c r="T238" s="71" t="str">
        <f t="shared" si="177"/>
        <v>-148.446210583712+5.29882698941842j</v>
      </c>
      <c r="U238" s="71" t="str">
        <f t="shared" si="178"/>
        <v>-0.00671660557999842-0.000555850128660843j</v>
      </c>
      <c r="V238" s="71" t="str">
        <f t="shared" si="179"/>
        <v>-0.313837853649484-0.0259724661887544j</v>
      </c>
      <c r="W238" s="71"/>
      <c r="X238" s="71" t="str">
        <f t="shared" si="153"/>
        <v>-0.495088203952689-0.269827699111303j</v>
      </c>
      <c r="Y238" s="71">
        <f t="shared" si="180"/>
        <v>-4.9768308338263765</v>
      </c>
      <c r="Z238" s="71">
        <f t="shared" si="181"/>
        <v>28.59079699353623</v>
      </c>
      <c r="AA238" s="71"/>
      <c r="AB238" s="71" t="str">
        <f t="shared" si="154"/>
        <v>-0.0505669493367355-0.0041847991459426j</v>
      </c>
      <c r="AC238" s="71">
        <f t="shared" si="182"/>
        <v>-25.893022271620509</v>
      </c>
      <c r="AD238" s="71">
        <f t="shared" si="183"/>
        <v>4.7308802922499353</v>
      </c>
      <c r="AE238" s="71"/>
      <c r="AF238" s="71" t="str">
        <f t="shared" si="184"/>
        <v>-0.0744567580737278-0.0480782882283639j</v>
      </c>
      <c r="AG238" s="71">
        <f t="shared" si="185"/>
        <v>-21.048355312847399</v>
      </c>
      <c r="AH238" s="71">
        <f t="shared" si="186"/>
        <v>32.851177690698023</v>
      </c>
      <c r="AI238" s="71"/>
      <c r="AJ238" s="71" t="str">
        <f t="shared" si="155"/>
        <v>3996.95762200777-19588.7746418364j</v>
      </c>
      <c r="AK238" s="71" t="str">
        <f t="shared" si="156"/>
        <v>31939.8992433374-1385.50067205018j</v>
      </c>
      <c r="AL238" s="71" t="str">
        <f t="shared" si="187"/>
        <v>10000-21311.1859180312j</v>
      </c>
      <c r="AM238" s="71" t="str">
        <f t="shared" si="188"/>
        <v>871.836392232633-6895.95288359263j</v>
      </c>
      <c r="AN238" s="71" t="str">
        <f t="shared" si="189"/>
        <v>10871.8363922326-6895.95288359263j</v>
      </c>
      <c r="AO238" s="71" t="str">
        <f t="shared" si="190"/>
        <v>8628.21445713513-3827.56777292558j</v>
      </c>
      <c r="AP238" s="71" t="str">
        <f t="shared" si="191"/>
        <v>0.679735750156064+0.358168888855347j</v>
      </c>
      <c r="AQ238" s="71" t="str">
        <f t="shared" si="157"/>
        <v>1+16.6839873164789j</v>
      </c>
      <c r="AR238" s="71" t="str">
        <f t="shared" si="158"/>
        <v>1+0.0333013718891794j</v>
      </c>
      <c r="AS238" s="71" t="str">
        <f t="shared" si="159"/>
        <v>0.0000522417352847245j</v>
      </c>
      <c r="AT238" s="71" t="str">
        <f t="shared" si="192"/>
        <v>-1.73972145485268E-06+0.0000522417352847245j</v>
      </c>
      <c r="AU238" s="149" t="str">
        <f t="shared" si="193"/>
        <v>318370.762541223-29743.9669207376j</v>
      </c>
      <c r="AV238" s="71" t="str">
        <f t="shared" si="160"/>
        <v>7800.35644238476-3786.63410597902j</v>
      </c>
      <c r="AW238" s="71"/>
      <c r="AX238" s="71" t="str">
        <f t="shared" si="161"/>
        <v>0.487522277649047-0.236664631623689j</v>
      </c>
      <c r="AY238" s="71"/>
      <c r="AZ238" s="71" t="str">
        <f t="shared" si="194"/>
        <v>8.59476840574985+2.35080277278925j</v>
      </c>
      <c r="BA238" s="71" t="str">
        <f t="shared" si="195"/>
        <v>4.74649294127935-0.888008976543799j</v>
      </c>
      <c r="BB238" s="71">
        <f t="shared" si="196"/>
        <v>13.676867382777241</v>
      </c>
      <c r="BC238" s="71">
        <f t="shared" si="197"/>
        <v>169.4031843397886</v>
      </c>
      <c r="BD238" s="71" t="str">
        <f t="shared" si="162"/>
        <v>-0.243731807295476+0.0250407853205682j</v>
      </c>
      <c r="BE238" s="71">
        <f t="shared" si="198"/>
        <v>-12.216154888843247</v>
      </c>
      <c r="BF238" s="71">
        <f t="shared" si="199"/>
        <v>-5.8659353679614696</v>
      </c>
      <c r="BG238" s="71"/>
      <c r="BH238" s="71" t="str">
        <f t="shared" si="163"/>
        <v>-0.396102428151141-0.162084986170904j</v>
      </c>
      <c r="BI238" s="71">
        <f t="shared" si="200"/>
        <v>-7.3714879300701384</v>
      </c>
      <c r="BJ238" s="71">
        <f t="shared" si="201"/>
        <v>22.254362030486703</v>
      </c>
      <c r="BK238" s="71"/>
      <c r="BL238" s="71">
        <f t="shared" si="202"/>
        <v>8.3714879300701384</v>
      </c>
      <c r="BM238" s="71">
        <f t="shared" si="203"/>
        <v>-22.254362030486703</v>
      </c>
      <c r="BN238" s="71"/>
      <c r="BO238" s="158"/>
      <c r="BP238" s="158" t="str">
        <f t="shared" si="164"/>
        <v>0.00001+0.0000490092127421567j</v>
      </c>
      <c r="BQ238" s="158" t="str">
        <f t="shared" si="165"/>
        <v>3.11381353418137E-06+1.86634853834121E-07j</v>
      </c>
      <c r="BR238" s="158" t="str">
        <f t="shared" si="166"/>
        <v>-0.0847763123836865-0.00548869611913005j</v>
      </c>
      <c r="BS238" s="158" t="str">
        <f t="shared" si="167"/>
        <v>0.0000443638135341814+0.0000491958475959908j</v>
      </c>
      <c r="BT238" s="158" t="str">
        <f t="shared" si="204"/>
        <v>-3.49097945692795E-06-4.41414203495282E-06j</v>
      </c>
      <c r="BU238" s="158" t="str">
        <f t="shared" si="205"/>
        <v>-3.11381353418137E-06-1.86634853834121E-07j</v>
      </c>
      <c r="BV238" s="158" t="str">
        <f t="shared" si="206"/>
        <v>-6.60479299110932E-06-4.60077688878694E-06j</v>
      </c>
      <c r="BW238" s="158" t="str">
        <f t="shared" si="207"/>
        <v>0.973195955045555-0.161510334432583j</v>
      </c>
      <c r="BX238" s="158" t="str">
        <f t="shared" si="208"/>
        <v>-0.00001-0.0000490092127421567j</v>
      </c>
      <c r="BY238" s="158" t="str">
        <f t="shared" si="209"/>
        <v>5.07117597404276+3.44433429883163j</v>
      </c>
      <c r="BZ238" s="71">
        <f t="shared" si="210"/>
        <v>15.74959832708651</v>
      </c>
      <c r="CA238" s="71">
        <f t="shared" si="211"/>
        <v>-145.81571807400002</v>
      </c>
      <c r="CB238" s="158" t="str">
        <f t="shared" si="168"/>
        <v>-0.242020051324999-0.195391330872898j</v>
      </c>
      <c r="CC238" s="71" t="str">
        <f t="shared" si="169"/>
        <v>-0.211985625474536-0.500267425749931j</v>
      </c>
      <c r="CD238" s="71">
        <f t="shared" si="212"/>
        <v>-5.2987569857608943</v>
      </c>
      <c r="CE238" s="71">
        <f t="shared" si="213"/>
        <v>67.035459616697992</v>
      </c>
      <c r="CF238" s="71"/>
      <c r="CG238" s="71">
        <f t="shared" si="214"/>
        <v>6.2987569857608943</v>
      </c>
      <c r="CH238" s="71">
        <f t="shared" si="215"/>
        <v>-67.035459616697992</v>
      </c>
      <c r="CI238" s="71"/>
      <c r="CJ238" s="158"/>
      <c r="CK238" s="158"/>
      <c r="CL238" s="158"/>
      <c r="CM238" s="71"/>
      <c r="CN238" s="158"/>
      <c r="CO238" s="158"/>
      <c r="CP238" s="158"/>
      <c r="CQ238" s="64"/>
      <c r="CR238" s="69"/>
      <c r="CS238" s="69"/>
      <c r="CT238" s="69"/>
      <c r="CU238" s="64"/>
      <c r="CV238" s="69"/>
      <c r="CW238" s="69"/>
      <c r="CX238" s="69"/>
      <c r="CY238" s="64"/>
      <c r="CZ238" s="69"/>
      <c r="DA238" s="69"/>
      <c r="DB238" s="69"/>
      <c r="DC238" s="64"/>
      <c r="DD238" s="69"/>
      <c r="DE238" s="69"/>
      <c r="DF238" s="69"/>
      <c r="DG238" s="64"/>
      <c r="DH238" s="69"/>
      <c r="DI238" s="69"/>
      <c r="DJ238" s="69"/>
      <c r="DK238" s="64"/>
      <c r="DL238" s="69"/>
      <c r="DM238" s="69"/>
      <c r="DN238" s="69"/>
      <c r="DO238" s="70"/>
    </row>
    <row r="239" spans="1:119">
      <c r="A239" s="71">
        <v>175</v>
      </c>
      <c r="B239" s="71">
        <f t="shared" si="144"/>
        <v>177827.94100389251</v>
      </c>
      <c r="C239" s="71" t="str">
        <f t="shared" si="170"/>
        <v>1117325.90612166j</v>
      </c>
      <c r="D239" s="71">
        <f t="shared" si="145"/>
        <v>0.49403557437305345</v>
      </c>
      <c r="E239" s="71" t="str">
        <f t="shared" si="146"/>
        <v>-1.11732590612166j</v>
      </c>
      <c r="F239" s="71" t="str">
        <f t="shared" si="171"/>
        <v>0.494035574373053-1.11732590612166j</v>
      </c>
      <c r="G239" s="71">
        <f t="shared" si="172"/>
        <v>1.7391094377600138</v>
      </c>
      <c r="H239" s="71">
        <f t="shared" si="173"/>
        <v>-66.146956264614104</v>
      </c>
      <c r="I239" s="71"/>
      <c r="J239" s="71">
        <f t="shared" si="147"/>
        <v>42.477876106194692</v>
      </c>
      <c r="K239" s="71" t="str">
        <f t="shared" si="148"/>
        <v>1+36.9220345677902j</v>
      </c>
      <c r="L239" s="71">
        <f t="shared" si="149"/>
        <v>-170.58720790067633</v>
      </c>
      <c r="M239" s="71" t="str">
        <f t="shared" si="150"/>
        <v>5.67779541427593j</v>
      </c>
      <c r="N239" s="71" t="str">
        <f t="shared" si="174"/>
        <v>-170.587207900676+5.67779541427593j</v>
      </c>
      <c r="O239" s="71" t="str">
        <f t="shared" si="175"/>
        <v>0.00134038989876132-0.216396203223298j</v>
      </c>
      <c r="P239" s="71" t="str">
        <f t="shared" si="176"/>
        <v>0.0569369160535782-9.19205111037018j</v>
      </c>
      <c r="Q239" s="71"/>
      <c r="R239" s="71">
        <f t="shared" si="151"/>
        <v>46.725663716814154</v>
      </c>
      <c r="S239" s="71" t="str">
        <f t="shared" si="152"/>
        <v>1+0.0502796657754747j</v>
      </c>
      <c r="T239" s="71" t="str">
        <f t="shared" si="177"/>
        <v>-170.587207900676+5.67779541427593j</v>
      </c>
      <c r="U239" s="71" t="str">
        <f t="shared" si="178"/>
        <v>-0.0058458179660532-0.000489315847554198j</v>
      </c>
      <c r="V239" s="71" t="str">
        <f t="shared" si="179"/>
        <v>-0.273149724431512-0.0228636077441254j</v>
      </c>
      <c r="W239" s="71"/>
      <c r="X239" s="71" t="str">
        <f t="shared" si="153"/>
        <v>-0.495089716946158-0.22258458866069j</v>
      </c>
      <c r="Y239" s="71">
        <f t="shared" si="180"/>
        <v>-5.3068216573032849</v>
      </c>
      <c r="Z239" s="71">
        <f t="shared" si="181"/>
        <v>24.207937678946791</v>
      </c>
      <c r="AA239" s="71"/>
      <c r="AB239" s="71" t="str">
        <f t="shared" si="154"/>
        <v>-0.0440110971829999-0.0036838860609321j</v>
      </c>
      <c r="AC239" s="71">
        <f t="shared" si="182"/>
        <v>-27.098434265285082</v>
      </c>
      <c r="AD239" s="71">
        <f t="shared" si="183"/>
        <v>4.7847078846426996</v>
      </c>
      <c r="AE239" s="71"/>
      <c r="AF239" s="71" t="str">
        <f t="shared" si="184"/>
        <v>-0.0702896717488746-0.0382826105607143j</v>
      </c>
      <c r="AG239" s="71">
        <f t="shared" si="185"/>
        <v>-21.933997627493422</v>
      </c>
      <c r="AH239" s="71">
        <f t="shared" si="186"/>
        <v>28.574506235543566</v>
      </c>
      <c r="AI239" s="71"/>
      <c r="AJ239" s="71" t="str">
        <f t="shared" si="155"/>
        <v>3499.25205903018-18376.0833947387j</v>
      </c>
      <c r="AK239" s="71" t="str">
        <f t="shared" si="156"/>
        <v>31931.0142941678-1484.17773835197j</v>
      </c>
      <c r="AL239" s="71" t="str">
        <f t="shared" si="187"/>
        <v>10000-19888.7559130868j</v>
      </c>
      <c r="AM239" s="71" t="str">
        <f t="shared" si="188"/>
        <v>859.761452505424-6470.50023839666j</v>
      </c>
      <c r="AN239" s="71" t="str">
        <f t="shared" si="189"/>
        <v>10859.7614525054-6470.50023839666j</v>
      </c>
      <c r="AO239" s="71" t="str">
        <f t="shared" si="190"/>
        <v>8551.34953437282-3615.36376198446j</v>
      </c>
      <c r="AP239" s="71" t="str">
        <f t="shared" si="191"/>
        <v>0.703628995613738+0.352525655066768j</v>
      </c>
      <c r="AQ239" s="71" t="str">
        <f t="shared" si="157"/>
        <v>1+17.8772144979466j</v>
      </c>
      <c r="AR239" s="71" t="str">
        <f t="shared" si="158"/>
        <v>1+0.0356830628701528j</v>
      </c>
      <c r="AS239" s="71" t="str">
        <f t="shared" si="159"/>
        <v>0.0000559780278966952j</v>
      </c>
      <c r="AT239" s="71" t="str">
        <f t="shared" si="192"/>
        <v>-1.99746748878494E-06+0.0000559780278966952j</v>
      </c>
      <c r="AU239" s="149" t="str">
        <f t="shared" si="193"/>
        <v>318318.520868674-29222.7318106335j</v>
      </c>
      <c r="AV239" s="71" t="str">
        <f t="shared" si="160"/>
        <v>7586.01492249983-3945.95916300336j</v>
      </c>
      <c r="AW239" s="71"/>
      <c r="AX239" s="71" t="str">
        <f t="shared" si="161"/>
        <v>0.474125932656239-0.24662244768771j</v>
      </c>
      <c r="AY239" s="71"/>
      <c r="AZ239" s="71" t="str">
        <f t="shared" si="194"/>
        <v>8.79016839017248+2.22618608275057j</v>
      </c>
      <c r="BA239" s="71" t="str">
        <f t="shared" si="195"/>
        <v>4.71667424693218-1.11236029122102j</v>
      </c>
      <c r="BB239" s="71">
        <f t="shared" si="196"/>
        <v>13.707787545289955</v>
      </c>
      <c r="BC239" s="71">
        <f t="shared" si="197"/>
        <v>166.73007971359621</v>
      </c>
      <c r="BD239" s="71" t="str">
        <f t="shared" si="162"/>
        <v>-0.211683817233848+0.0315805063672075j</v>
      </c>
      <c r="BE239" s="71">
        <f t="shared" si="198"/>
        <v>-13.39064671999515</v>
      </c>
      <c r="BF239" s="71">
        <f t="shared" si="199"/>
        <v>-8.4852124017611175</v>
      </c>
      <c r="BG239" s="71"/>
      <c r="BH239" s="71" t="str">
        <f t="shared" si="163"/>
        <v>-0.374117540395249-0.102379163600647j</v>
      </c>
      <c r="BI239" s="71">
        <f t="shared" si="200"/>
        <v>-8.2262100822034974</v>
      </c>
      <c r="BJ239" s="71">
        <f t="shared" si="201"/>
        <v>15.304585949139863</v>
      </c>
      <c r="BK239" s="71"/>
      <c r="BL239" s="71">
        <f t="shared" si="202"/>
        <v>9.2262100822034974</v>
      </c>
      <c r="BM239" s="71">
        <f t="shared" si="203"/>
        <v>-15.304585949139863</v>
      </c>
      <c r="BN239" s="71"/>
      <c r="BO239" s="158"/>
      <c r="BP239" s="158" t="str">
        <f t="shared" si="164"/>
        <v>0.00001+0.000052514317587718j</v>
      </c>
      <c r="BQ239" s="158" t="str">
        <f t="shared" si="165"/>
        <v>3.11525249312374E-06+1.74258271246987E-07j</v>
      </c>
      <c r="BR239" s="158" t="str">
        <f t="shared" si="166"/>
        <v>-0.0848221913406181-0.00512513308212676j</v>
      </c>
      <c r="BS239" s="158" t="str">
        <f t="shared" si="167"/>
        <v>0.0000443652524931237+0.000052688575858965j</v>
      </c>
      <c r="BT239" s="158" t="str">
        <f t="shared" si="204"/>
        <v>-3.49312197266165E-06-4.69653828622322E-06j</v>
      </c>
      <c r="BU239" s="158" t="str">
        <f t="shared" si="205"/>
        <v>-3.11525249312374E-06-1.74258271246987E-07j</v>
      </c>
      <c r="BV239" s="158" t="str">
        <f t="shared" si="206"/>
        <v>-6.60837446578539E-06-4.87079655747021E-06j</v>
      </c>
      <c r="BW239" s="158" t="str">
        <f t="shared" si="207"/>
        <v>0.96934656706292-0.172376912567352j</v>
      </c>
      <c r="BX239" s="158" t="str">
        <f t="shared" si="208"/>
        <v>-0.00001-0.000052514317587718j</v>
      </c>
      <c r="BY239" s="158" t="str">
        <f t="shared" si="209"/>
        <v>5.39249162023093+3.46758114998886j</v>
      </c>
      <c r="BZ239" s="71">
        <f t="shared" si="210"/>
        <v>16.138744181627743</v>
      </c>
      <c r="CA239" s="71">
        <f t="shared" si="211"/>
        <v>-147.25741113019458</v>
      </c>
      <c r="CB239" s="158" t="str">
        <f t="shared" si="168"/>
        <v>-0.224555298892901-0.17247737569556j</v>
      </c>
      <c r="CC239" s="71" t="str">
        <f t="shared" si="169"/>
        <v>-0.246288407141891-0.450173797444518j</v>
      </c>
      <c r="CD239" s="71">
        <f t="shared" si="212"/>
        <v>-5.7952534458656917</v>
      </c>
      <c r="CE239" s="71">
        <f t="shared" si="213"/>
        <v>61.317095105349054</v>
      </c>
      <c r="CF239" s="71"/>
      <c r="CG239" s="71">
        <f t="shared" si="214"/>
        <v>6.7952534458656917</v>
      </c>
      <c r="CH239" s="71">
        <f t="shared" si="215"/>
        <v>-61.317095105349054</v>
      </c>
      <c r="CI239" s="71"/>
      <c r="CJ239" s="158"/>
      <c r="CK239" s="158"/>
      <c r="CL239" s="158"/>
      <c r="CM239" s="71"/>
      <c r="CN239" s="158"/>
      <c r="CO239" s="158"/>
      <c r="CP239" s="158"/>
      <c r="CQ239" s="64"/>
      <c r="CR239" s="69"/>
      <c r="CS239" s="69"/>
      <c r="CT239" s="69"/>
      <c r="CU239" s="64"/>
      <c r="CV239" s="69"/>
      <c r="CW239" s="69"/>
      <c r="CX239" s="69"/>
      <c r="CY239" s="64"/>
      <c r="CZ239" s="69"/>
      <c r="DA239" s="69"/>
      <c r="DB239" s="69"/>
      <c r="DC239" s="64"/>
      <c r="DD239" s="69"/>
      <c r="DE239" s="69"/>
      <c r="DF239" s="69"/>
      <c r="DG239" s="64"/>
      <c r="DH239" s="69"/>
      <c r="DI239" s="69"/>
      <c r="DJ239" s="69"/>
      <c r="DK239" s="64"/>
      <c r="DL239" s="69"/>
      <c r="DM239" s="69"/>
      <c r="DN239" s="69"/>
      <c r="DO239" s="70"/>
    </row>
    <row r="240" spans="1:119">
      <c r="A240" s="71">
        <v>176</v>
      </c>
      <c r="B240" s="71">
        <f t="shared" si="144"/>
        <v>190546.0717963246</v>
      </c>
      <c r="C240" s="71" t="str">
        <f t="shared" si="170"/>
        <v>1197236.27865145j</v>
      </c>
      <c r="D240" s="71">
        <f t="shared" si="145"/>
        <v>0.41907511236784278</v>
      </c>
      <c r="E240" s="71" t="str">
        <f t="shared" si="146"/>
        <v>-1.19723627865145j</v>
      </c>
      <c r="F240" s="71" t="str">
        <f t="shared" si="171"/>
        <v>0.419075112367843-1.19723627865145j</v>
      </c>
      <c r="G240" s="71">
        <f t="shared" si="172"/>
        <v>2.0655568152784465</v>
      </c>
      <c r="H240" s="71">
        <f t="shared" si="173"/>
        <v>-70.708145485116745</v>
      </c>
      <c r="I240" s="71"/>
      <c r="J240" s="71">
        <f t="shared" si="147"/>
        <v>42.477876106194692</v>
      </c>
      <c r="K240" s="71" t="str">
        <f t="shared" si="148"/>
        <v>1+39.5626728280372j</v>
      </c>
      <c r="L240" s="71">
        <f t="shared" si="149"/>
        <v>-196.00847415369611</v>
      </c>
      <c r="M240" s="71" t="str">
        <f t="shared" si="150"/>
        <v>6.08386739758616j</v>
      </c>
      <c r="N240" s="71" t="str">
        <f t="shared" si="174"/>
        <v>-196.008474153696+6.08386739758616j</v>
      </c>
      <c r="O240" s="71" t="str">
        <f t="shared" si="175"/>
        <v>0.00116198230490831-0.201805578317798j</v>
      </c>
      <c r="P240" s="71" t="str">
        <f t="shared" si="176"/>
        <v>0.0493585403854857-8.57227235332239j</v>
      </c>
      <c r="Q240" s="71"/>
      <c r="R240" s="71">
        <f t="shared" si="151"/>
        <v>46.725663716814154</v>
      </c>
      <c r="S240" s="71" t="str">
        <f t="shared" si="152"/>
        <v>1+0.0538756325393153j</v>
      </c>
      <c r="T240" s="71" t="str">
        <f t="shared" si="177"/>
        <v>-196.008474153696+6.08386739758616j</v>
      </c>
      <c r="U240" s="71" t="str">
        <f t="shared" si="178"/>
        <v>-0.00508838660789422-0.000432801195436465j</v>
      </c>
      <c r="V240" s="71" t="str">
        <f t="shared" si="179"/>
        <v>-0.237758241501606-0.0202229231141994j</v>
      </c>
      <c r="W240" s="71"/>
      <c r="X240" s="71" t="str">
        <f t="shared" si="153"/>
        <v>-0.495087906328018-0.176504729765075j</v>
      </c>
      <c r="Y240" s="71">
        <f t="shared" si="180"/>
        <v>-5.5867263166308954</v>
      </c>
      <c r="Z240" s="71">
        <f t="shared" si="181"/>
        <v>19.621755931653297</v>
      </c>
      <c r="AA240" s="71"/>
      <c r="AB240" s="71" t="str">
        <f t="shared" si="154"/>
        <v>-0.0383086642117775-0.00325840722100573j</v>
      </c>
      <c r="AC240" s="71">
        <f t="shared" si="182"/>
        <v>-28.302753307574346</v>
      </c>
      <c r="AD240" s="71">
        <f t="shared" si="183"/>
        <v>4.861686283850247</v>
      </c>
      <c r="AE240" s="71"/>
      <c r="AF240" s="71" t="str">
        <f t="shared" si="184"/>
        <v>-0.0655995464855604-0.0293853873418805j</v>
      </c>
      <c r="AG240" s="71">
        <f t="shared" si="185"/>
        <v>-22.867782239920071</v>
      </c>
      <c r="AH240" s="71">
        <f t="shared" si="186"/>
        <v>24.130044906137897</v>
      </c>
      <c r="AI240" s="71"/>
      <c r="AJ240" s="71" t="str">
        <f t="shared" si="155"/>
        <v>3061.54495771622-17227.3456528713j</v>
      </c>
      <c r="AK240" s="71" t="str">
        <f t="shared" si="156"/>
        <v>31920.8191016098-1589.81732718504j</v>
      </c>
      <c r="AL240" s="71" t="str">
        <f t="shared" si="187"/>
        <v>10000-18561.26699339j</v>
      </c>
      <c r="AM240" s="71" t="str">
        <f t="shared" si="188"/>
        <v>846.303587729865-6074.84245387441j</v>
      </c>
      <c r="AN240" s="71" t="str">
        <f t="shared" si="189"/>
        <v>10846.3035877299-6074.84245387441j</v>
      </c>
      <c r="AO240" s="71" t="str">
        <f t="shared" si="190"/>
        <v>8482.14335700816-3417.22417092545j</v>
      </c>
      <c r="AP240" s="71" t="str">
        <f t="shared" si="191"/>
        <v>0.72667271056438+0.345434101599622j</v>
      </c>
      <c r="AQ240" s="71" t="str">
        <f t="shared" si="157"/>
        <v>1+19.1557804584232j</v>
      </c>
      <c r="AR240" s="71" t="str">
        <f t="shared" si="158"/>
        <v>1+0.0382350907353756j</v>
      </c>
      <c r="AS240" s="71" t="str">
        <f t="shared" si="159"/>
        <v>0.0000599815375604377j</v>
      </c>
      <c r="AT240" s="71" t="str">
        <f t="shared" si="192"/>
        <v>-2.29339953107068E-06+0.0000599815375604377j</v>
      </c>
      <c r="AU240" s="149" t="str">
        <f t="shared" si="193"/>
        <v>318258.560542145-28840.4416402886j</v>
      </c>
      <c r="AV240" s="71" t="str">
        <f t="shared" si="160"/>
        <v>7354.00022545688-4098.85478736462j</v>
      </c>
      <c r="AW240" s="71"/>
      <c r="AX240" s="71" t="str">
        <f t="shared" si="161"/>
        <v>0.459625014091055-0.256178424210289j</v>
      </c>
      <c r="AY240" s="71"/>
      <c r="AZ240" s="71" t="str">
        <f t="shared" si="194"/>
        <v>8.97318156186572+2.08808942024255j</v>
      </c>
      <c r="BA240" s="71" t="str">
        <f t="shared" si="195"/>
        <v>4.65922215910204-1.33899738346922j</v>
      </c>
      <c r="BB240" s="71">
        <f t="shared" si="196"/>
        <v>13.710912418545291</v>
      </c>
      <c r="BC240" s="71">
        <f t="shared" si="197"/>
        <v>163.96606534442495</v>
      </c>
      <c r="BD240" s="71" t="str">
        <f t="shared" si="162"/>
        <v>-0.182851575924317+0.036113558016283j</v>
      </c>
      <c r="BE240" s="71">
        <f t="shared" si="198"/>
        <v>-14.591840889029051</v>
      </c>
      <c r="BF240" s="71">
        <f t="shared" si="199"/>
        <v>-11.172248371724777</v>
      </c>
      <c r="BG240" s="71"/>
      <c r="BH240" s="71" t="str">
        <f t="shared" si="163"/>
        <v>-0.344989817375575-0.0490754267561535j</v>
      </c>
      <c r="BI240" s="71">
        <f t="shared" si="200"/>
        <v>-9.1568698213747766</v>
      </c>
      <c r="BJ240" s="71">
        <f t="shared" si="201"/>
        <v>8.0961102505628446</v>
      </c>
      <c r="BK240" s="71"/>
      <c r="BL240" s="71">
        <f t="shared" si="202"/>
        <v>10.156869821374777</v>
      </c>
      <c r="BM240" s="71">
        <f t="shared" si="203"/>
        <v>-8.0961102505628446</v>
      </c>
      <c r="BN240" s="71"/>
      <c r="BO240" s="158"/>
      <c r="BP240" s="158" t="str">
        <f t="shared" si="164"/>
        <v>0.00001+0.0000562701050966182j</v>
      </c>
      <c r="BQ240" s="158" t="str">
        <f t="shared" si="165"/>
        <v>3.11650685800766E-06+1.62692763407469E-07j</v>
      </c>
      <c r="BR240" s="158" t="str">
        <f t="shared" si="166"/>
        <v>-0.0848621908913141-0.00478531756937747j</v>
      </c>
      <c r="BS240" s="158" t="str">
        <f t="shared" si="167"/>
        <v>0.0000443665068580077+0.0000564327978600257j</v>
      </c>
      <c r="BT240" s="158" t="str">
        <f t="shared" si="204"/>
        <v>-3.49499011507634E-06-5.00131868928797E-06j</v>
      </c>
      <c r="BU240" s="158" t="str">
        <f t="shared" si="205"/>
        <v>-3.11650685800766E-06-1.62692763407469E-07j</v>
      </c>
      <c r="BV240" s="158" t="str">
        <f t="shared" si="206"/>
        <v>-0.000006611496973084-5.16401145269544E-06j</v>
      </c>
      <c r="BW240" s="158" t="str">
        <f t="shared" si="207"/>
        <v>0.964964261862302-0.183870158510957j</v>
      </c>
      <c r="BX240" s="158" t="str">
        <f t="shared" si="208"/>
        <v>-0.00001-0.0000562701050966182j</v>
      </c>
      <c r="BY240" s="158" t="str">
        <f t="shared" si="209"/>
        <v>5.72767431198414+3.46096552613161j</v>
      </c>
      <c r="BZ240" s="71">
        <f t="shared" si="210"/>
        <v>16.511280731253617</v>
      </c>
      <c r="CA240" s="71">
        <f t="shared" si="211"/>
        <v>-148.8573955576002</v>
      </c>
      <c r="CB240" s="158" t="str">
        <f t="shared" si="168"/>
        <v>-0.208142316870225-0.151248061526852j</v>
      </c>
      <c r="CC240" s="71" t="str">
        <f t="shared" si="169"/>
        <v>-0.274031024720881-0.395347697142186j</v>
      </c>
      <c r="CD240" s="71">
        <f t="shared" si="212"/>
        <v>-6.3565015086664491</v>
      </c>
      <c r="CE240" s="71">
        <f t="shared" si="213"/>
        <v>55.27264934853774</v>
      </c>
      <c r="CF240" s="71"/>
      <c r="CG240" s="71">
        <f t="shared" si="214"/>
        <v>7.3565015086664491</v>
      </c>
      <c r="CH240" s="71">
        <f t="shared" si="215"/>
        <v>-55.27264934853774</v>
      </c>
      <c r="CI240" s="71"/>
      <c r="CJ240" s="158"/>
      <c r="CK240" s="158"/>
      <c r="CL240" s="158"/>
      <c r="CM240" s="71"/>
      <c r="CN240" s="158"/>
      <c r="CO240" s="158"/>
      <c r="CP240" s="158"/>
      <c r="CQ240" s="64"/>
      <c r="CR240" s="69"/>
      <c r="CS240" s="69"/>
      <c r="CT240" s="69"/>
      <c r="CU240" s="64"/>
      <c r="CV240" s="69"/>
      <c r="CW240" s="69"/>
      <c r="CX240" s="69"/>
      <c r="CY240" s="64"/>
      <c r="CZ240" s="69"/>
      <c r="DA240" s="69"/>
      <c r="DB240" s="69"/>
      <c r="DC240" s="64"/>
      <c r="DD240" s="69"/>
      <c r="DE240" s="69"/>
      <c r="DF240" s="69"/>
      <c r="DG240" s="64"/>
      <c r="DH240" s="69"/>
      <c r="DI240" s="69"/>
      <c r="DJ240" s="69"/>
      <c r="DK240" s="64"/>
      <c r="DL240" s="69"/>
      <c r="DM240" s="69"/>
      <c r="DN240" s="69"/>
      <c r="DO240" s="70"/>
    </row>
    <row r="241" spans="1:119">
      <c r="A241" s="71">
        <v>177</v>
      </c>
      <c r="B241" s="71">
        <f t="shared" si="144"/>
        <v>204173.79446695308</v>
      </c>
      <c r="C241" s="71" t="str">
        <f t="shared" si="170"/>
        <v>1282861.78550586j</v>
      </c>
      <c r="D241" s="71">
        <f t="shared" si="145"/>
        <v>0.33300898644746812</v>
      </c>
      <c r="E241" s="71" t="str">
        <f t="shared" si="146"/>
        <v>-1.28286178550586j</v>
      </c>
      <c r="F241" s="71" t="str">
        <f t="shared" si="171"/>
        <v>0.333008986447468-1.28286178550586j</v>
      </c>
      <c r="G241" s="71">
        <f t="shared" si="172"/>
        <v>2.4468013368071699</v>
      </c>
      <c r="H241" s="71">
        <f t="shared" si="173"/>
        <v>-75.44817076663206</v>
      </c>
      <c r="I241" s="71"/>
      <c r="J241" s="71">
        <f t="shared" si="147"/>
        <v>42.477876106194692</v>
      </c>
      <c r="K241" s="71" t="str">
        <f t="shared" si="148"/>
        <v>1+42.3921677020411j</v>
      </c>
      <c r="L241" s="71">
        <f t="shared" si="149"/>
        <v>-225.19599306514152</v>
      </c>
      <c r="M241" s="71" t="str">
        <f t="shared" si="150"/>
        <v>6.51898136701925j</v>
      </c>
      <c r="N241" s="71" t="str">
        <f t="shared" si="174"/>
        <v>-225.195993065142+6.51898136701925j</v>
      </c>
      <c r="O241" s="71" t="str">
        <f t="shared" si="175"/>
        <v>0.00100792079755854-0.188216479823784j</v>
      </c>
      <c r="P241" s="71" t="str">
        <f t="shared" si="176"/>
        <v>0.0428143347635486-7.99503631109879j</v>
      </c>
      <c r="Q241" s="71"/>
      <c r="R241" s="71">
        <f t="shared" si="151"/>
        <v>46.725663716814154</v>
      </c>
      <c r="S241" s="71" t="str">
        <f t="shared" si="152"/>
        <v>1+0.0577287803477637j</v>
      </c>
      <c r="T241" s="71" t="str">
        <f t="shared" si="177"/>
        <v>-225.195993065142+6.51898136701925j</v>
      </c>
      <c r="U241" s="71" t="str">
        <f t="shared" si="178"/>
        <v>-0.0044294437208141-0.000384572745950055j</v>
      </c>
      <c r="V241" s="71" t="str">
        <f t="shared" si="179"/>
        <v>-0.206968697751314-0.0179694168019141j</v>
      </c>
      <c r="W241" s="71"/>
      <c r="X241" s="71" t="str">
        <f t="shared" si="153"/>
        <v>-0.495083966013426-0.131349152404481j</v>
      </c>
      <c r="Y241" s="71">
        <f t="shared" si="180"/>
        <v>-5.811011640100646</v>
      </c>
      <c r="Z241" s="71">
        <f t="shared" si="181"/>
        <v>14.858651759290183</v>
      </c>
      <c r="AA241" s="71"/>
      <c r="AB241" s="71" t="str">
        <f t="shared" si="154"/>
        <v>-0.0333477161272258-0.00289531227182024j</v>
      </c>
      <c r="AC241" s="71">
        <f t="shared" si="182"/>
        <v>-29.506063546651234</v>
      </c>
      <c r="AD241" s="71">
        <f t="shared" si="183"/>
        <v>4.9620856032677239</v>
      </c>
      <c r="AE241" s="71"/>
      <c r="AF241" s="71" t="str">
        <f t="shared" si="184"/>
        <v>-0.0604626561878601-0.0214630358015277j</v>
      </c>
      <c r="AG241" s="71">
        <f t="shared" si="185"/>
        <v>-23.854829897340121</v>
      </c>
      <c r="AH241" s="71">
        <f t="shared" si="186"/>
        <v>19.543846429789141</v>
      </c>
      <c r="AI241" s="71"/>
      <c r="AJ241" s="71" t="str">
        <f t="shared" si="155"/>
        <v>2677.06997273944-16141.2605962174j</v>
      </c>
      <c r="AK241" s="71" t="str">
        <f t="shared" si="156"/>
        <v>31909.1214800779-1702.89569032362j</v>
      </c>
      <c r="AL241" s="71" t="str">
        <f t="shared" si="187"/>
        <v>10000-17322.3822498224j</v>
      </c>
      <c r="AM241" s="71" t="str">
        <f t="shared" si="188"/>
        <v>831.362283508129-5706.9015992832j</v>
      </c>
      <c r="AN241" s="71" t="str">
        <f t="shared" si="189"/>
        <v>10831.3622835081-5706.9015992832j</v>
      </c>
      <c r="AO241" s="71" t="str">
        <f t="shared" si="190"/>
        <v>8419.49824080897-3232.53527215365j</v>
      </c>
      <c r="AP241" s="71" t="str">
        <f t="shared" si="191"/>
        <v>0.748704496819037+0.337045042361892j</v>
      </c>
      <c r="AQ241" s="71" t="str">
        <f t="shared" si="157"/>
        <v>1+20.5257885680938j</v>
      </c>
      <c r="AR241" s="71" t="str">
        <f t="shared" si="158"/>
        <v>1+0.0409696378604666j</v>
      </c>
      <c r="AS241" s="71" t="str">
        <f t="shared" si="159"/>
        <v>0.0000642713754538436j</v>
      </c>
      <c r="AT241" s="71" t="str">
        <f t="shared" si="192"/>
        <v>-2.63317497713805E-06+0.0000642713754538436j</v>
      </c>
      <c r="AU241" s="149" t="str">
        <f t="shared" si="193"/>
        <v>318189.744726884-28595.1445852691j</v>
      </c>
      <c r="AV241" s="71" t="str">
        <f t="shared" si="160"/>
        <v>7104.51976861615-4243.00575440994j</v>
      </c>
      <c r="AW241" s="71"/>
      <c r="AX241" s="71" t="str">
        <f t="shared" si="161"/>
        <v>0.444032485538509-0.265187859650621j</v>
      </c>
      <c r="AY241" s="71"/>
      <c r="AZ241" s="71" t="str">
        <f t="shared" si="194"/>
        <v>9.14306561534265+1.93807710484753j</v>
      </c>
      <c r="BA241" s="71" t="str">
        <f t="shared" si="195"/>
        <v>4.57377266989466-1.56406080714718j</v>
      </c>
      <c r="BB241" s="71">
        <f t="shared" si="196"/>
        <v>13.685784737547026</v>
      </c>
      <c r="BC241" s="71">
        <f t="shared" si="197"/>
        <v>161.12121243463261</v>
      </c>
      <c r="BD241" s="71" t="str">
        <f t="shared" si="162"/>
        <v>-0.157053317074917+0.0389153556628018j</v>
      </c>
      <c r="BE241" s="71">
        <f t="shared" si="198"/>
        <v>-15.820278809104211</v>
      </c>
      <c r="BF241" s="71">
        <f t="shared" si="199"/>
        <v>-13.916701962099722</v>
      </c>
      <c r="BG241" s="71"/>
      <c r="BH241" s="71" t="str">
        <f t="shared" si="163"/>
        <v>-0.310111937520838-0.00359977572255102j</v>
      </c>
      <c r="BI241" s="71">
        <f t="shared" si="200"/>
        <v>-10.169045159793093</v>
      </c>
      <c r="BJ241" s="71">
        <f t="shared" si="201"/>
        <v>0.66505886442172368</v>
      </c>
      <c r="BK241" s="71"/>
      <c r="BL241" s="71">
        <f t="shared" si="202"/>
        <v>11.169045159793093</v>
      </c>
      <c r="BM241" s="71">
        <f t="shared" si="203"/>
        <v>-0.66505886442172368</v>
      </c>
      <c r="BN241" s="71"/>
      <c r="BO241" s="158"/>
      <c r="BP241" s="158" t="str">
        <f t="shared" si="164"/>
        <v>0.00001+0.0000602945039187754j</v>
      </c>
      <c r="BQ241" s="158" t="str">
        <f t="shared" si="165"/>
        <v>3.11760018747675E-06+1.51886987295722E-07j</v>
      </c>
      <c r="BR241" s="158" t="str">
        <f t="shared" si="166"/>
        <v>-0.0848970599236128-0.00446776095903154j</v>
      </c>
      <c r="BS241" s="158" t="str">
        <f t="shared" si="167"/>
        <v>0.0000443676001874767+0.0000604463909060711j</v>
      </c>
      <c r="BT241" s="158" t="str">
        <f t="shared" si="204"/>
        <v>-0.0000034966187863786-5.32994470288237E-06j</v>
      </c>
      <c r="BU241" s="158" t="str">
        <f t="shared" si="205"/>
        <v>-3.11760018747675E-06-1.51886987295722E-07j</v>
      </c>
      <c r="BV241" s="158" t="str">
        <f t="shared" si="206"/>
        <v>-6.61421897385535E-06-5.48183169017809E-06j</v>
      </c>
      <c r="BW241" s="158" t="str">
        <f t="shared" si="207"/>
        <v>0.959981314226574-0.196003037125433j</v>
      </c>
      <c r="BX241" s="158" t="str">
        <f t="shared" si="208"/>
        <v>-0.00001-0.0000602945039187754j</v>
      </c>
      <c r="BY241" s="158" t="str">
        <f t="shared" si="209"/>
        <v>6.07349582855906+3.42106678469735j</v>
      </c>
      <c r="BZ241" s="71">
        <f t="shared" si="210"/>
        <v>16.865562795516485</v>
      </c>
      <c r="CA241" s="71">
        <f t="shared" si="211"/>
        <v>-150.60839429656988</v>
      </c>
      <c r="CB241" s="158" t="str">
        <f t="shared" si="168"/>
        <v>-0.192632158146227-0.131669430993644j</v>
      </c>
      <c r="CC241" s="71" t="str">
        <f t="shared" si="169"/>
        <v>-0.293793211261193-0.337202443207655j</v>
      </c>
      <c r="CD241" s="71">
        <f t="shared" si="212"/>
        <v>-6.9892671018236454</v>
      </c>
      <c r="CE241" s="71">
        <f t="shared" si="213"/>
        <v>48.935452133219115</v>
      </c>
      <c r="CF241" s="71"/>
      <c r="CG241" s="71">
        <f t="shared" si="214"/>
        <v>7.9892671018236454</v>
      </c>
      <c r="CH241" s="71">
        <f t="shared" si="215"/>
        <v>-48.935452133219115</v>
      </c>
      <c r="CI241" s="71"/>
      <c r="CJ241" s="158"/>
      <c r="CK241" s="158"/>
      <c r="CL241" s="158"/>
      <c r="CM241" s="71"/>
      <c r="CN241" s="158"/>
      <c r="CO241" s="158"/>
      <c r="CP241" s="158"/>
      <c r="CQ241" s="64"/>
      <c r="CR241" s="69"/>
      <c r="CS241" s="69"/>
      <c r="CT241" s="69"/>
      <c r="CU241" s="64"/>
      <c r="CV241" s="69"/>
      <c r="CW241" s="69"/>
      <c r="CX241" s="69"/>
      <c r="CY241" s="64"/>
      <c r="CZ241" s="69"/>
      <c r="DA241" s="69"/>
      <c r="DB241" s="69"/>
      <c r="DC241" s="64"/>
      <c r="DD241" s="69"/>
      <c r="DE241" s="69"/>
      <c r="DF241" s="69"/>
      <c r="DG241" s="64"/>
      <c r="DH241" s="69"/>
      <c r="DI241" s="69"/>
      <c r="DJ241" s="69"/>
      <c r="DK241" s="64"/>
      <c r="DL241" s="69"/>
      <c r="DM241" s="69"/>
      <c r="DN241" s="69"/>
      <c r="DO241" s="70"/>
    </row>
    <row r="242" spans="1:119">
      <c r="A242" s="71">
        <v>178</v>
      </c>
      <c r="B242" s="71">
        <f t="shared" si="144"/>
        <v>218776.16239495538</v>
      </c>
      <c r="C242" s="71" t="str">
        <f t="shared" si="170"/>
        <v>1374611.16912112j</v>
      </c>
      <c r="D242" s="71">
        <f t="shared" si="145"/>
        <v>0.23419185228377737</v>
      </c>
      <c r="E242" s="71" t="str">
        <f t="shared" si="146"/>
        <v>-1.37461116912112j</v>
      </c>
      <c r="F242" s="71" t="str">
        <f t="shared" si="171"/>
        <v>0.234191852283777-1.37461116912112j</v>
      </c>
      <c r="G242" s="71">
        <f t="shared" si="172"/>
        <v>2.887859898634435</v>
      </c>
      <c r="H242" s="71">
        <f t="shared" si="173"/>
        <v>-80.331378395014298</v>
      </c>
      <c r="I242" s="71"/>
      <c r="J242" s="71">
        <f t="shared" si="147"/>
        <v>42.477876106194692</v>
      </c>
      <c r="K242" s="71" t="str">
        <f t="shared" si="148"/>
        <v>1+45.4240260836074j</v>
      </c>
      <c r="L242" s="71">
        <f t="shared" si="149"/>
        <v>-258.70774860582833</v>
      </c>
      <c r="M242" s="71" t="str">
        <f t="shared" si="150"/>
        <v>6.98521438524539j</v>
      </c>
      <c r="N242" s="71" t="str">
        <f t="shared" si="174"/>
        <v>-258.707748605828+6.98521438524539j</v>
      </c>
      <c r="O242" s="71" t="str">
        <f t="shared" si="175"/>
        <v>0.000874740677524333-0.175556843879628j</v>
      </c>
      <c r="P242" s="71" t="str">
        <f t="shared" si="176"/>
        <v>0.0371571261249274-7.4572818639134j</v>
      </c>
      <c r="Q242" s="71"/>
      <c r="R242" s="71">
        <f t="shared" si="151"/>
        <v>46.725663716814154</v>
      </c>
      <c r="S242" s="71" t="str">
        <f t="shared" si="152"/>
        <v>1+0.0618575026104504j</v>
      </c>
      <c r="T242" s="71" t="str">
        <f t="shared" si="177"/>
        <v>-258.707748605828+6.98521438524539j</v>
      </c>
      <c r="U242" s="71" t="str">
        <f t="shared" si="178"/>
        <v>-0.00385609844892827-0.00034321808080868j</v>
      </c>
      <c r="V242" s="71" t="str">
        <f t="shared" si="179"/>
        <v>-0.180178759383551-0.0160370926253967j</v>
      </c>
      <c r="W242" s="71"/>
      <c r="X242" s="71" t="str">
        <f t="shared" si="153"/>
        <v>-0.495078747815223-0.0868868997993544j</v>
      </c>
      <c r="Y242" s="71">
        <f t="shared" si="180"/>
        <v>-5.9747674402311768</v>
      </c>
      <c r="Z242" s="71">
        <f t="shared" si="181"/>
        <v>9.9541048315152523</v>
      </c>
      <c r="AA242" s="71"/>
      <c r="AB242" s="71" t="str">
        <f t="shared" si="154"/>
        <v>-0.0290312022318372-0.00258396761533646j</v>
      </c>
      <c r="AC242" s="71">
        <f t="shared" si="182"/>
        <v>-30.708429604225671</v>
      </c>
      <c r="AD242" s="71">
        <f t="shared" si="183"/>
        <v>5.0862973324474865</v>
      </c>
      <c r="AE242" s="71"/>
      <c r="AF242" s="71" t="str">
        <f t="shared" si="184"/>
        <v>-0.0549875952344613-0.0145798364810886j</v>
      </c>
      <c r="AG242" s="71">
        <f t="shared" si="185"/>
        <v>-24.89963671968156</v>
      </c>
      <c r="AH242" s="71">
        <f t="shared" si="186"/>
        <v>14.85013608659861</v>
      </c>
      <c r="AI242" s="71"/>
      <c r="AJ242" s="71" t="str">
        <f t="shared" si="155"/>
        <v>2339.71276607133-15116.1179136515j</v>
      </c>
      <c r="AK242" s="71" t="str">
        <f t="shared" si="156"/>
        <v>31895.7013818196-1823.91819444229j</v>
      </c>
      <c r="AL242" s="71" t="str">
        <f t="shared" si="187"/>
        <v>10000-16166.1877346962j</v>
      </c>
      <c r="AM242" s="71" t="str">
        <f t="shared" si="188"/>
        <v>814.845048148208-5364.70846727081j</v>
      </c>
      <c r="AN242" s="71" t="str">
        <f t="shared" si="189"/>
        <v>10814.8450481482-5364.70846727081j</v>
      </c>
      <c r="AO242" s="71" t="str">
        <f t="shared" si="190"/>
        <v>8362.4348454317-3060.65177727509j</v>
      </c>
      <c r="AP242" s="71" t="str">
        <f t="shared" si="191"/>
        <v>0.769594191859432+0.327527371387927j</v>
      </c>
      <c r="AQ242" s="71" t="str">
        <f t="shared" si="157"/>
        <v>1+21.9937787059379j</v>
      </c>
      <c r="AR242" s="71" t="str">
        <f t="shared" si="158"/>
        <v>1+0.0438997578960837j</v>
      </c>
      <c r="AS242" s="71" t="str">
        <f t="shared" si="159"/>
        <v>0.0000688680195729681j</v>
      </c>
      <c r="AT242" s="71" t="str">
        <f t="shared" si="192"/>
        <v>-3.02328938603605E-06+0.0000688680195729681j</v>
      </c>
      <c r="AU242" s="149" t="str">
        <f t="shared" si="193"/>
        <v>318110.770289902-28485.5137052791j</v>
      </c>
      <c r="AV242" s="71" t="str">
        <f t="shared" si="160"/>
        <v>6838.16972768771-4376.01467545474j</v>
      </c>
      <c r="AW242" s="71"/>
      <c r="AX242" s="71" t="str">
        <f t="shared" si="161"/>
        <v>0.427385607980482-0.273500917215921j</v>
      </c>
      <c r="AY242" s="71"/>
      <c r="AZ242" s="71" t="str">
        <f t="shared" si="194"/>
        <v>9.29936291961176+1.77767349232062j</v>
      </c>
      <c r="BA242" s="71" t="str">
        <f t="shared" si="195"/>
        <v>4.46060920588954-1.78363222173131j</v>
      </c>
      <c r="BB242" s="71">
        <f t="shared" si="196"/>
        <v>13.63205289709494</v>
      </c>
      <c r="BC242" s="71">
        <f t="shared" si="197"/>
        <v>158.20536161772833</v>
      </c>
      <c r="BD242" s="71" t="str">
        <f t="shared" si="162"/>
        <v>-0.134105695831998+0.0402549180036124j</v>
      </c>
      <c r="BE242" s="71">
        <f t="shared" si="198"/>
        <v>-17.076376707130748</v>
      </c>
      <c r="BF242" s="71">
        <f t="shared" si="199"/>
        <v>-16.708341049824185</v>
      </c>
      <c r="BG242" s="71"/>
      <c r="BH242" s="71" t="str">
        <f t="shared" si="163"/>
        <v>-0.271283239647809+0.0330426938277961j</v>
      </c>
      <c r="BI242" s="71">
        <f t="shared" si="200"/>
        <v>-11.267583822586628</v>
      </c>
      <c r="BJ242" s="71">
        <f t="shared" si="201"/>
        <v>-6.9445022956730611</v>
      </c>
      <c r="BK242" s="71"/>
      <c r="BL242" s="71">
        <f t="shared" si="202"/>
        <v>12.267583822586628</v>
      </c>
      <c r="BM242" s="71">
        <f t="shared" si="203"/>
        <v>6.9445022956730611</v>
      </c>
      <c r="BN242" s="71"/>
      <c r="BO242" s="158"/>
      <c r="BP242" s="158" t="str">
        <f t="shared" si="164"/>
        <v>0.00001+0.0000646067249486926j</v>
      </c>
      <c r="BQ242" s="158" t="str">
        <f t="shared" si="165"/>
        <v>3.11855306285503E-06+1.41792508897667E-07j</v>
      </c>
      <c r="BR242" s="158" t="str">
        <f t="shared" si="166"/>
        <v>-0.0849274530352519-0.00417105613562277j</v>
      </c>
      <c r="BS242" s="158" t="str">
        <f t="shared" si="167"/>
        <v>0.000044368553062855+0.0000647485174575903j</v>
      </c>
      <c r="BT242" s="158" t="str">
        <f t="shared" si="204"/>
        <v>-3.49803850547374E-06-5.68399040096321E-06j</v>
      </c>
      <c r="BU242" s="158" t="str">
        <f t="shared" si="205"/>
        <v>-3.11855306285503E-06-1.41792508897667E-07j</v>
      </c>
      <c r="BV242" s="158" t="str">
        <f t="shared" si="206"/>
        <v>-6.61659156832877E-06-5.82578290986088E-06j</v>
      </c>
      <c r="BW242" s="158" t="str">
        <f t="shared" si="207"/>
        <v>0.954323214698141-0.208783180803309j</v>
      </c>
      <c r="BX242" s="158" t="str">
        <f t="shared" si="208"/>
        <v>-0.00001-0.0000646067249486926j</v>
      </c>
      <c r="BY242" s="158" t="str">
        <f t="shared" si="209"/>
        <v>6.42600639536968+3.34482598340438j</v>
      </c>
      <c r="BZ242" s="71">
        <f t="shared" si="210"/>
        <v>17.200055694769208</v>
      </c>
      <c r="CA242" s="71">
        <f t="shared" si="211"/>
        <v>-152.50239372308425</v>
      </c>
      <c r="CB242" s="158" t="str">
        <f t="shared" si="168"/>
        <v>-0.177911769187003-0.113708911976096j</v>
      </c>
      <c r="CC242" s="71" t="str">
        <f t="shared" si="169"/>
        <v>-0.304583622746915-0.277614059776068j</v>
      </c>
      <c r="CD242" s="71">
        <f t="shared" si="212"/>
        <v>-7.6995810249123684</v>
      </c>
      <c r="CE242" s="71">
        <f t="shared" si="213"/>
        <v>42.347742363514328</v>
      </c>
      <c r="CF242" s="71"/>
      <c r="CG242" s="71">
        <f t="shared" si="214"/>
        <v>8.6995810249123693</v>
      </c>
      <c r="CH242" s="71">
        <f t="shared" si="215"/>
        <v>-42.347742363514328</v>
      </c>
      <c r="CI242" s="71"/>
      <c r="CJ242" s="158"/>
      <c r="CK242" s="158"/>
      <c r="CL242" s="158"/>
      <c r="CM242" s="71"/>
      <c r="CN242" s="158"/>
      <c r="CO242" s="158"/>
      <c r="CP242" s="158"/>
      <c r="CQ242" s="64"/>
      <c r="CR242" s="69"/>
      <c r="CS242" s="69"/>
      <c r="CT242" s="69"/>
      <c r="CU242" s="64"/>
      <c r="CV242" s="69"/>
      <c r="CW242" s="69"/>
      <c r="CX242" s="69"/>
      <c r="CY242" s="64"/>
      <c r="CZ242" s="69"/>
      <c r="DA242" s="69"/>
      <c r="DB242" s="69"/>
      <c r="DC242" s="64"/>
      <c r="DD242" s="69"/>
      <c r="DE242" s="69"/>
      <c r="DF242" s="69"/>
      <c r="DG242" s="64"/>
      <c r="DH242" s="69"/>
      <c r="DI242" s="69"/>
      <c r="DJ242" s="69"/>
      <c r="DK242" s="64"/>
      <c r="DL242" s="69"/>
      <c r="DM242" s="69"/>
      <c r="DN242" s="69"/>
      <c r="DO242" s="70"/>
    </row>
    <row r="243" spans="1:119">
      <c r="A243" s="71">
        <v>179</v>
      </c>
      <c r="B243" s="71">
        <f t="shared" si="144"/>
        <v>234422.88153199267</v>
      </c>
      <c r="C243" s="71" t="str">
        <f t="shared" si="170"/>
        <v>1472922.40490852j</v>
      </c>
      <c r="D243" s="71">
        <f t="shared" si="145"/>
        <v>0.12073460182779305</v>
      </c>
      <c r="E243" s="71" t="str">
        <f t="shared" si="146"/>
        <v>-1.47292240490852j</v>
      </c>
      <c r="F243" s="71" t="str">
        <f t="shared" si="171"/>
        <v>0.120734601827793-1.47292240490852j</v>
      </c>
      <c r="G243" s="71">
        <f t="shared" si="172"/>
        <v>3.3926799612493328</v>
      </c>
      <c r="H243" s="71">
        <f t="shared" si="173"/>
        <v>-85.313974304447385</v>
      </c>
      <c r="I243" s="71"/>
      <c r="J243" s="71">
        <f t="shared" si="147"/>
        <v>42.477876106194692</v>
      </c>
      <c r="K243" s="71" t="str">
        <f t="shared" si="148"/>
        <v>1+48.672720870202j</v>
      </c>
      <c r="L243" s="71">
        <f t="shared" si="149"/>
        <v>-297.18439209258588</v>
      </c>
      <c r="M243" s="71" t="str">
        <f t="shared" si="150"/>
        <v>7.4847920650139j</v>
      </c>
      <c r="N243" s="71" t="str">
        <f t="shared" si="174"/>
        <v>-297.184392092586+7.4847920650139j</v>
      </c>
      <c r="O243" s="71" t="str">
        <f t="shared" si="175"/>
        <v>0.000759503457327883-0.163760404111631j</v>
      </c>
      <c r="P243" s="71" t="str">
        <f t="shared" si="176"/>
        <v>0.0322620937626003-6.95619415695424j</v>
      </c>
      <c r="Q243" s="71"/>
      <c r="R243" s="71">
        <f t="shared" si="151"/>
        <v>46.725663716814154</v>
      </c>
      <c r="S243" s="71" t="str">
        <f t="shared" si="152"/>
        <v>1+0.0662815082208834j</v>
      </c>
      <c r="T243" s="71" t="str">
        <f t="shared" si="177"/>
        <v>-297.184392092586+7.4847920650139j</v>
      </c>
      <c r="U243" s="71" t="str">
        <f t="shared" si="178"/>
        <v>-0.00335716754690392-0.00030758415202503j</v>
      </c>
      <c r="V243" s="71" t="str">
        <f t="shared" si="179"/>
        <v>-0.156865881837634-0.014372073652143j</v>
      </c>
      <c r="W243" s="71"/>
      <c r="X243" s="71" t="str">
        <f t="shared" si="153"/>
        <v>-0.495072852130071-0.0428932388905563j</v>
      </c>
      <c r="Y243" s="71">
        <f t="shared" si="180"/>
        <v>-6.074139046927348</v>
      </c>
      <c r="Z243" s="71">
        <f t="shared" si="181"/>
        <v>4.9517555638774127</v>
      </c>
      <c r="AA243" s="71"/>
      <c r="AB243" s="71" t="str">
        <f t="shared" si="154"/>
        <v>-0.0252749278243702-0.00231569236081838j</v>
      </c>
      <c r="AC243" s="71">
        <f t="shared" si="182"/>
        <v>-31.909897914056952</v>
      </c>
      <c r="AD243" s="71">
        <f t="shared" si="183"/>
        <v>5.2348323413280866</v>
      </c>
      <c r="AE243" s="71"/>
      <c r="AF243" s="71" t="str">
        <f t="shared" si="184"/>
        <v>-0.0493111406505733-0.00877514095924713j</v>
      </c>
      <c r="AG243" s="71">
        <f t="shared" si="185"/>
        <v>-26.005700205211603</v>
      </c>
      <c r="AH243" s="71">
        <f t="shared" si="186"/>
        <v>10.090414696220506</v>
      </c>
      <c r="AI243" s="71"/>
      <c r="AJ243" s="71" t="str">
        <f t="shared" si="155"/>
        <v>2043.97555871044-14149.9017588971j</v>
      </c>
      <c r="AK243" s="71" t="str">
        <f t="shared" si="156"/>
        <v>31880.3069614105-1953.42028539102j</v>
      </c>
      <c r="AL243" s="71" t="str">
        <f t="shared" si="187"/>
        <v>10000-15087.1642308967j</v>
      </c>
      <c r="AM243" s="71" t="str">
        <f t="shared" si="188"/>
        <v>796.672048451079-5046.39320909731j</v>
      </c>
      <c r="AN243" s="71" t="str">
        <f t="shared" si="189"/>
        <v>10796.6720484511-5046.39320909731j</v>
      </c>
      <c r="AO243" s="71" t="str">
        <f t="shared" si="190"/>
        <v>8310.08451561024-2900.90732492671j</v>
      </c>
      <c r="AP243" s="71" t="str">
        <f t="shared" si="191"/>
        <v>0.789245266920449+0.317060513022775j</v>
      </c>
      <c r="AQ243" s="71" t="str">
        <f t="shared" si="157"/>
        <v>1+23.5667584785363j</v>
      </c>
      <c r="AR243" s="71" t="str">
        <f t="shared" si="158"/>
        <v>1+0.0470394380809108j</v>
      </c>
      <c r="AS243" s="71" t="str">
        <f t="shared" si="159"/>
        <v>0.0000737934124859168j</v>
      </c>
      <c r="AT243" s="71" t="str">
        <f t="shared" si="192"/>
        <v>-3.47120065741039E-06+0.0000737934124859168j</v>
      </c>
      <c r="AU243" s="149" t="str">
        <f t="shared" si="193"/>
        <v>318020.143835378-28510.8339819985j</v>
      </c>
      <c r="AV243" s="71" t="str">
        <f t="shared" si="160"/>
        <v>6555.97099173501-4495.47841765227j</v>
      </c>
      <c r="AW243" s="71"/>
      <c r="AX243" s="71" t="str">
        <f t="shared" si="161"/>
        <v>0.409748186983438-0.280967401103267j</v>
      </c>
      <c r="AY243" s="71"/>
      <c r="AZ243" s="71" t="str">
        <f t="shared" si="194"/>
        <v>9.441869333626+1.60831103357386j</v>
      </c>
      <c r="BA243" s="71" t="str">
        <f t="shared" si="195"/>
        <v>4.32067181245673-1.99385495811318j</v>
      </c>
      <c r="BB243" s="71">
        <f t="shared" si="196"/>
        <v>13.549466732691757</v>
      </c>
      <c r="BC243" s="71">
        <f t="shared" si="197"/>
        <v>155.2281529605649</v>
      </c>
      <c r="BD243" s="71" t="str">
        <f t="shared" si="162"/>
        <v>-0.113821822907717+0.040389193448864j</v>
      </c>
      <c r="BE243" s="71">
        <f t="shared" si="198"/>
        <v>-18.3604311813652</v>
      </c>
      <c r="BF243" s="71">
        <f t="shared" si="199"/>
        <v>-19.5370146981071</v>
      </c>
      <c r="BG243" s="71"/>
      <c r="BH243" s="71" t="str">
        <f t="shared" si="163"/>
        <v>-0.230553613758758+0.0604047580834086j</v>
      </c>
      <c r="BI243" s="71">
        <f t="shared" si="200"/>
        <v>-12.456233472519846</v>
      </c>
      <c r="BJ243" s="71">
        <f t="shared" si="201"/>
        <v>-14.681432343214681</v>
      </c>
      <c r="BK243" s="71"/>
      <c r="BL243" s="71">
        <f t="shared" si="202"/>
        <v>13.456233472519846</v>
      </c>
      <c r="BM243" s="71">
        <f t="shared" si="203"/>
        <v>14.681432343214681</v>
      </c>
      <c r="BN243" s="71"/>
      <c r="BO243" s="158"/>
      <c r="BP243" s="158" t="str">
        <f t="shared" si="164"/>
        <v>0.00001+0.0000692273530307004j</v>
      </c>
      <c r="BQ243" s="158" t="str">
        <f t="shared" si="165"/>
        <v>3.11938345733005E-06+1.32363704587165E-07j</v>
      </c>
      <c r="BR243" s="158" t="str">
        <f t="shared" si="166"/>
        <v>-0.0849539421399385-0.00389387533481007j</v>
      </c>
      <c r="BS243" s="158" t="str">
        <f t="shared" si="167"/>
        <v>0.0000443693834573301+0.0000693597167352876j</v>
      </c>
      <c r="BT243" s="158" t="str">
        <f t="shared" si="204"/>
        <v>-3.49927594479382E-06-6.06515021023737E-06j</v>
      </c>
      <c r="BU243" s="158" t="str">
        <f t="shared" si="205"/>
        <v>-3.11938345733005E-06-1.32363704587165E-07j</v>
      </c>
      <c r="BV243" s="158" t="str">
        <f t="shared" si="206"/>
        <v>-6.61865940212387E-06-6.19751391482454E-06j</v>
      </c>
      <c r="BW243" s="158" t="str">
        <f t="shared" si="207"/>
        <v>0.947908545844534-0.222211463609407j</v>
      </c>
      <c r="BX243" s="158" t="str">
        <f t="shared" si="208"/>
        <v>-0.00001-0.0000692273530307004j</v>
      </c>
      <c r="BY243" s="158" t="str">
        <f t="shared" si="209"/>
        <v>6.78058127413316+3.22970813455137j</v>
      </c>
      <c r="BZ243" s="71">
        <f t="shared" si="210"/>
        <v>17.513352895036903</v>
      </c>
      <c r="CA243" s="71">
        <f t="shared" si="211"/>
        <v>-154.53073212499538</v>
      </c>
      <c r="CB243" s="158" t="str">
        <f t="shared" si="168"/>
        <v>-0.163899691856138-0.0973323802529856j</v>
      </c>
      <c r="CC243" s="71" t="str">
        <f t="shared" si="169"/>
        <v>-0.306017052763508-0.218761148549313j</v>
      </c>
      <c r="CD243" s="71">
        <f t="shared" si="212"/>
        <v>-8.492347310174706</v>
      </c>
      <c r="CE243" s="71">
        <f t="shared" si="213"/>
        <v>35.559682571225125</v>
      </c>
      <c r="CF243" s="71"/>
      <c r="CG243" s="71">
        <f t="shared" si="214"/>
        <v>9.492347310174706</v>
      </c>
      <c r="CH243" s="71">
        <f t="shared" si="215"/>
        <v>-35.559682571225125</v>
      </c>
      <c r="CI243" s="71"/>
      <c r="CJ243" s="158"/>
      <c r="CK243" s="158"/>
      <c r="CL243" s="158"/>
      <c r="CM243" s="71"/>
      <c r="CN243" s="158"/>
      <c r="CO243" s="158"/>
      <c r="CP243" s="158"/>
      <c r="CQ243" s="64"/>
      <c r="CR243" s="69"/>
      <c r="CS243" s="69"/>
      <c r="CT243" s="69"/>
      <c r="CU243" s="64"/>
      <c r="CV243" s="69"/>
      <c r="CW243" s="69"/>
      <c r="CX243" s="69"/>
      <c r="CY243" s="64"/>
      <c r="CZ243" s="69"/>
      <c r="DA243" s="69"/>
      <c r="DB243" s="69"/>
      <c r="DC243" s="64"/>
      <c r="DD243" s="69"/>
      <c r="DE243" s="69"/>
      <c r="DF243" s="69"/>
      <c r="DG243" s="64"/>
      <c r="DH243" s="69"/>
      <c r="DI243" s="69"/>
      <c r="DJ243" s="69"/>
      <c r="DK243" s="64"/>
      <c r="DL243" s="69"/>
      <c r="DM243" s="69"/>
      <c r="DN243" s="69"/>
      <c r="DO243" s="70"/>
    </row>
    <row r="244" spans="1:119">
      <c r="A244" s="71">
        <v>180</v>
      </c>
      <c r="B244" s="71">
        <f t="shared" si="144"/>
        <v>251188.643150958</v>
      </c>
      <c r="C244" s="71" t="str">
        <f t="shared" si="170"/>
        <v>1578264.79197648j</v>
      </c>
      <c r="D244" s="71">
        <f t="shared" si="145"/>
        <v>-9.5317511683141731E-3</v>
      </c>
      <c r="E244" s="71" t="str">
        <f t="shared" si="146"/>
        <v>-1.57826479197648j</v>
      </c>
      <c r="F244" s="71" t="str">
        <f t="shared" si="171"/>
        <v>-0.00953175116831417-1.57826479197648j</v>
      </c>
      <c r="G244" s="71">
        <f t="shared" si="172"/>
        <v>3.9637557696679733</v>
      </c>
      <c r="H244" s="71">
        <f t="shared" si="173"/>
        <v>-90.346027153594633</v>
      </c>
      <c r="I244" s="71"/>
      <c r="J244" s="71">
        <f t="shared" si="147"/>
        <v>42.477876106194692</v>
      </c>
      <c r="K244" s="71" t="str">
        <f t="shared" si="148"/>
        <v>1+52.1537600508628j</v>
      </c>
      <c r="L244" s="71">
        <f t="shared" si="149"/>
        <v>-341.3614896549476</v>
      </c>
      <c r="M244" s="71" t="str">
        <f t="shared" si="150"/>
        <v>8.02009919335163j</v>
      </c>
      <c r="N244" s="71" t="str">
        <f t="shared" si="174"/>
        <v>-341.361489654948+8.02009919335163j</v>
      </c>
      <c r="O244" s="71" t="str">
        <f t="shared" si="175"/>
        <v>0.000659709472116281-0.152766116553364j</v>
      </c>
      <c r="P244" s="71" t="str">
        <f t="shared" si="176"/>
        <v>0.0280230572226385-6.48918017217829j</v>
      </c>
      <c r="Q244" s="71"/>
      <c r="R244" s="71">
        <f t="shared" si="151"/>
        <v>46.725663716814154</v>
      </c>
      <c r="S244" s="71" t="str">
        <f t="shared" si="152"/>
        <v>1+0.0710219156389416j</v>
      </c>
      <c r="T244" s="71" t="str">
        <f t="shared" si="177"/>
        <v>-341.361489654948+8.02009919335163j</v>
      </c>
      <c r="U244" s="71" t="str">
        <f t="shared" si="178"/>
        <v>-0.00292294428552086-0.000276727813793362j</v>
      </c>
      <c r="V244" s="71" t="str">
        <f t="shared" si="179"/>
        <v>-0.136576511748231-0.0129302907683978j</v>
      </c>
      <c r="W244" s="71"/>
      <c r="X244" s="71" t="str">
        <f t="shared" si="153"/>
        <v>-0.495066695293881+0.000851967055688581j</v>
      </c>
      <c r="Y244" s="71">
        <f t="shared" si="180"/>
        <v>-6.1067129192466592</v>
      </c>
      <c r="Z244" s="71">
        <f t="shared" si="181"/>
        <v>-9.8600994271833997E-2</v>
      </c>
      <c r="AA244" s="71"/>
      <c r="AB244" s="71" t="str">
        <f t="shared" si="154"/>
        <v>-0.0220058143715011-0.00208338589686218j</v>
      </c>
      <c r="AC244" s="71">
        <f t="shared" si="182"/>
        <v>-33.110497701857547</v>
      </c>
      <c r="AD244" s="71">
        <f t="shared" si="183"/>
        <v>5.4083197377044314</v>
      </c>
      <c r="AE244" s="71"/>
      <c r="AF244" s="71" t="str">
        <f t="shared" si="184"/>
        <v>-0.0435884636167371-0.00405251533773079j</v>
      </c>
      <c r="AG244" s="71">
        <f t="shared" si="185"/>
        <v>-27.175190408057727</v>
      </c>
      <c r="AH244" s="71">
        <f t="shared" si="186"/>
        <v>5.3116454446904697</v>
      </c>
      <c r="AI244" s="71"/>
      <c r="AJ244" s="71" t="str">
        <f t="shared" si="155"/>
        <v>1784.93601036541-13240.3778071263j</v>
      </c>
      <c r="AK244" s="71" t="str">
        <f t="shared" si="156"/>
        <v>31862.6501173874-2091.96827254845j</v>
      </c>
      <c r="AL244" s="71" t="str">
        <f t="shared" si="187"/>
        <v>10000-14080.1609053149j</v>
      </c>
      <c r="AM244" s="71" t="str">
        <f t="shared" si="188"/>
        <v>776.781334585283-4750.17751140684j</v>
      </c>
      <c r="AN244" s="71" t="str">
        <f t="shared" si="189"/>
        <v>10776.7813345853-4750.17751140684j</v>
      </c>
      <c r="AO244" s="71" t="str">
        <f t="shared" si="190"/>
        <v>8261.68244729404-2752.62331020182j</v>
      </c>
      <c r="AP244" s="71" t="str">
        <f t="shared" si="191"/>
        <v>0.807594371180373+0.305827231686576j</v>
      </c>
      <c r="AQ244" s="71" t="str">
        <f t="shared" si="157"/>
        <v>1+25.2522366716237j</v>
      </c>
      <c r="AR244" s="71" t="str">
        <f t="shared" si="158"/>
        <v>1+0.0504036660112249j</v>
      </c>
      <c r="AS244" s="71" t="str">
        <f t="shared" si="159"/>
        <v>0.0000790710660780217j</v>
      </c>
      <c r="AT244" s="71" t="str">
        <f t="shared" si="192"/>
        <v>-0.0000039854716057481+0.0000790710660780217j</v>
      </c>
      <c r="AU244" s="149" t="str">
        <f t="shared" si="193"/>
        <v>317916.154401695-28670.9907785943j</v>
      </c>
      <c r="AV244" s="71" t="str">
        <f t="shared" si="160"/>
        <v>6259.38746583994-4599.07751689018j</v>
      </c>
      <c r="AW244" s="71"/>
      <c r="AX244" s="71" t="str">
        <f t="shared" si="161"/>
        <v>0.391211716614996-0.287442344805636j</v>
      </c>
      <c r="AY244" s="71"/>
      <c r="AZ244" s="71" t="str">
        <f t="shared" si="194"/>
        <v>9.57059508085782+1.4312900776298j</v>
      </c>
      <c r="BA244" s="71" t="str">
        <f t="shared" si="195"/>
        <v>4.15554230662037-2.19105684298349j</v>
      </c>
      <c r="BB244" s="71">
        <f t="shared" si="196"/>
        <v>13.437878095622491</v>
      </c>
      <c r="BC244" s="71">
        <f t="shared" si="197"/>
        <v>152.19905132476003</v>
      </c>
      <c r="BD244" s="71" t="str">
        <f t="shared" si="162"/>
        <v>-0.0960109095383024+0.0395583919286748j</v>
      </c>
      <c r="BE244" s="71">
        <f t="shared" si="198"/>
        <v>-19.672619606235074</v>
      </c>
      <c r="BF244" s="71">
        <f t="shared" si="199"/>
        <v>-22.392628937535505</v>
      </c>
      <c r="BG244" s="71"/>
      <c r="BH244" s="71" t="str">
        <f t="shared" si="163"/>
        <v>-0.190012996101964+0.0786644025484204j</v>
      </c>
      <c r="BI244" s="71">
        <f t="shared" si="200"/>
        <v>-13.737312312435254</v>
      </c>
      <c r="BJ244" s="71">
        <f t="shared" si="201"/>
        <v>-22.489303230549524</v>
      </c>
      <c r="BK244" s="71"/>
      <c r="BL244" s="71">
        <f t="shared" si="202"/>
        <v>14.737312312435254</v>
      </c>
      <c r="BM244" s="71">
        <f t="shared" si="203"/>
        <v>22.489303230549524</v>
      </c>
      <c r="BN244" s="71"/>
      <c r="BO244" s="158"/>
      <c r="BP244" s="158" t="str">
        <f t="shared" si="164"/>
        <v>0.00001+0.0000741784452228946j</v>
      </c>
      <c r="BQ244" s="158" t="str">
        <f t="shared" si="165"/>
        <v>3.12010706108064E-06+1.23557651611382E-07j</v>
      </c>
      <c r="BR244" s="158" t="str">
        <f t="shared" si="166"/>
        <v>-0.0849770267095046-0.00363496753351622j</v>
      </c>
      <c r="BS244" s="158" t="str">
        <f t="shared" si="167"/>
        <v>0.0000443701070610806+0.000074302002874506j</v>
      </c>
      <c r="BT244" s="158" t="str">
        <f t="shared" si="204"/>
        <v>-3.50035440470897E-06-6.47524718146225E-06j</v>
      </c>
      <c r="BU244" s="158" t="str">
        <f t="shared" si="205"/>
        <v>-3.12010706108064E-06-1.23557651611382E-07j</v>
      </c>
      <c r="BV244" s="158" t="str">
        <f t="shared" si="206"/>
        <v>-6.62046146578961E-06-6.59880483307363E-06j</v>
      </c>
      <c r="BW244" s="158" t="str">
        <f t="shared" si="207"/>
        <v>0.940649051438425-0.2362803704636j</v>
      </c>
      <c r="BX244" s="158" t="str">
        <f t="shared" si="208"/>
        <v>-0.00001-0.0000741784452228946j</v>
      </c>
      <c r="BY244" s="158" t="str">
        <f t="shared" si="209"/>
        <v>7.1320079298846+3.07385703237952j</v>
      </c>
      <c r="BZ244" s="71">
        <f t="shared" si="210"/>
        <v>17.804190977393016</v>
      </c>
      <c r="CA244" s="71">
        <f t="shared" si="211"/>
        <v>-156.68421785787939</v>
      </c>
      <c r="CB244" s="158" t="str">
        <f t="shared" si="168"/>
        <v>-0.150541612210884-0.0825014519965076j</v>
      </c>
      <c r="CC244" s="71" t="str">
        <f t="shared" si="169"/>
        <v>-0.298416415396346-0.162887276943601j</v>
      </c>
      <c r="CD244" s="71">
        <f t="shared" si="212"/>
        <v>-9.3709994306647086</v>
      </c>
      <c r="CE244" s="71">
        <f t="shared" si="213"/>
        <v>28.627427586811024</v>
      </c>
      <c r="CF244" s="71"/>
      <c r="CG244" s="71">
        <f t="shared" si="214"/>
        <v>10.370999430664709</v>
      </c>
      <c r="CH244" s="71">
        <f t="shared" si="215"/>
        <v>-28.627427586811024</v>
      </c>
      <c r="CI244" s="71"/>
      <c r="CJ244" s="158"/>
      <c r="CK244" s="158"/>
      <c r="CL244" s="158"/>
      <c r="CM244" s="71"/>
      <c r="CN244" s="158"/>
      <c r="CO244" s="158"/>
      <c r="CP244" s="158"/>
      <c r="CQ244" s="64"/>
      <c r="CR244" s="69"/>
      <c r="CS244" s="69"/>
      <c r="CT244" s="69"/>
      <c r="CU244" s="64"/>
      <c r="CV244" s="69"/>
      <c r="CW244" s="69"/>
      <c r="CX244" s="69"/>
      <c r="CY244" s="64"/>
      <c r="CZ244" s="69"/>
      <c r="DA244" s="69"/>
      <c r="DB244" s="69"/>
      <c r="DC244" s="64"/>
      <c r="DD244" s="69"/>
      <c r="DE244" s="69"/>
      <c r="DF244" s="69"/>
      <c r="DG244" s="64"/>
      <c r="DH244" s="69"/>
      <c r="DI244" s="69"/>
      <c r="DJ244" s="69"/>
      <c r="DK244" s="64"/>
      <c r="DL244" s="69"/>
      <c r="DM244" s="69"/>
      <c r="DN244" s="69"/>
      <c r="DO244" s="70"/>
    </row>
    <row r="245" spans="1:119">
      <c r="A245" s="71">
        <v>181</v>
      </c>
      <c r="B245" s="71">
        <f t="shared" si="144"/>
        <v>269153.48039269145</v>
      </c>
      <c r="C245" s="71" t="str">
        <f t="shared" si="170"/>
        <v>1691141.19337961j</v>
      </c>
      <c r="D245" s="71">
        <f t="shared" si="145"/>
        <v>-0.15909753611998556</v>
      </c>
      <c r="E245" s="71" t="str">
        <f t="shared" si="146"/>
        <v>-1.69114119337961j</v>
      </c>
      <c r="F245" s="71" t="str">
        <f t="shared" si="171"/>
        <v>-0.159097536119986-1.69114119337961j</v>
      </c>
      <c r="G245" s="71">
        <f t="shared" si="172"/>
        <v>4.60186544718833</v>
      </c>
      <c r="H245" s="71">
        <f t="shared" si="173"/>
        <v>-95.374398510157661</v>
      </c>
      <c r="I245" s="71"/>
      <c r="J245" s="71">
        <f t="shared" si="147"/>
        <v>42.477876106194692</v>
      </c>
      <c r="K245" s="71" t="str">
        <f t="shared" si="148"/>
        <v>1+55.8837607352292j</v>
      </c>
      <c r="L245" s="71">
        <f t="shared" si="149"/>
        <v>-392.08358420839426</v>
      </c>
      <c r="M245" s="71" t="str">
        <f t="shared" si="150"/>
        <v>8.59369111559681j</v>
      </c>
      <c r="N245" s="71" t="str">
        <f t="shared" si="174"/>
        <v>-392.083584208394+8.59369111559681j</v>
      </c>
      <c r="O245" s="71" t="str">
        <f t="shared" si="175"/>
        <v>0.000573226602932377-0.142517659125368j</v>
      </c>
      <c r="P245" s="71" t="str">
        <f t="shared" si="176"/>
        <v>0.0243494486201364-6.05384746727227j</v>
      </c>
      <c r="Q245" s="71"/>
      <c r="R245" s="71">
        <f t="shared" si="151"/>
        <v>46.725663716814154</v>
      </c>
      <c r="S245" s="71" t="str">
        <f t="shared" si="152"/>
        <v>1+0.0761013537020825j</v>
      </c>
      <c r="T245" s="71" t="str">
        <f t="shared" si="177"/>
        <v>-392.083584208394+8.59369111559681j</v>
      </c>
      <c r="U245" s="71" t="str">
        <f t="shared" si="178"/>
        <v>-0.00254499979756948-0.000249876046326842j</v>
      </c>
      <c r="V245" s="71" t="str">
        <f t="shared" si="179"/>
        <v>-0.118916804700592-0.0116756241115551j</v>
      </c>
      <c r="W245" s="71"/>
      <c r="X245" s="71" t="str">
        <f t="shared" si="153"/>
        <v>-0.495060559559391+0.0445657573977791j</v>
      </c>
      <c r="Y245" s="71">
        <f t="shared" si="180"/>
        <v>-6.0717811385738827</v>
      </c>
      <c r="Z245" s="71">
        <f t="shared" si="181"/>
        <v>-5.143947854807692</v>
      </c>
      <c r="AA245" s="71"/>
      <c r="AB245" s="71" t="str">
        <f t="shared" si="154"/>
        <v>-0.0191604039113055-0.00188122843072708j</v>
      </c>
      <c r="AC245" s="71">
        <f t="shared" si="182"/>
        <v>-34.310241632404804</v>
      </c>
      <c r="AD245" s="71">
        <f t="shared" si="183"/>
        <v>5.6075064125629979</v>
      </c>
      <c r="AE245" s="71"/>
      <c r="AF245" s="71" t="str">
        <f t="shared" si="184"/>
        <v>-0.0379789222766431-0.000373646776636155j</v>
      </c>
      <c r="AG245" s="71">
        <f t="shared" si="185"/>
        <v>-28.408726927151264</v>
      </c>
      <c r="AH245" s="71">
        <f t="shared" si="186"/>
        <v>0.56367298939142074</v>
      </c>
      <c r="AI245" s="71"/>
      <c r="AJ245" s="71" t="str">
        <f t="shared" si="155"/>
        <v>1558.20315597241-12385.1652601796j</v>
      </c>
      <c r="AK245" s="71" t="str">
        <f t="shared" si="156"/>
        <v>31842.4014521891-2240.1598665442j</v>
      </c>
      <c r="AL245" s="71" t="str">
        <f t="shared" si="187"/>
        <v>10000-13140.3707207988j</v>
      </c>
      <c r="AM245" s="71" t="str">
        <f t="shared" si="188"/>
        <v>755.134465894018-4474.368534604j</v>
      </c>
      <c r="AN245" s="71" t="str">
        <f t="shared" si="189"/>
        <v>10755.134465894-4474.368534604j</v>
      </c>
      <c r="AO245" s="71" t="str">
        <f t="shared" si="190"/>
        <v>8216.56172255142-2615.1165851952j</v>
      </c>
      <c r="AP245" s="71" t="str">
        <f t="shared" si="191"/>
        <v>0.824609323492714+0.294007240505609j</v>
      </c>
      <c r="AQ245" s="71" t="str">
        <f t="shared" si="157"/>
        <v>1+27.0582590940738j</v>
      </c>
      <c r="AR245" s="71" t="str">
        <f t="shared" si="158"/>
        <v>1+0.054008501185776j</v>
      </c>
      <c r="AS245" s="71" t="str">
        <f t="shared" si="159"/>
        <v>0.0000847261737883185j</v>
      </c>
      <c r="AT245" s="71" t="str">
        <f t="shared" si="192"/>
        <v>-4.57593365751266E-06+0.0000847261737883185j</v>
      </c>
      <c r="AU245" s="149" t="str">
        <f t="shared" si="193"/>
        <v>317796.842391957-28966.4593314962j</v>
      </c>
      <c r="AV245" s="71" t="str">
        <f t="shared" si="160"/>
        <v>5950.32200819451-4684.67387153029j</v>
      </c>
      <c r="AW245" s="71"/>
      <c r="AX245" s="71" t="str">
        <f t="shared" si="161"/>
        <v>0.371895125512157-0.292792116970643j</v>
      </c>
      <c r="AY245" s="71"/>
      <c r="AZ245" s="71" t="str">
        <f t="shared" si="194"/>
        <v>9.68572138214508+1.24775071295293j</v>
      </c>
      <c r="BA245" s="71" t="str">
        <f t="shared" si="195"/>
        <v>3.96740414178574-2.37187045986457j</v>
      </c>
      <c r="BB245" s="71">
        <f t="shared" si="196"/>
        <v>13.297245473600057</v>
      </c>
      <c r="BC245" s="71">
        <f t="shared" si="197"/>
        <v>149.1273552470343</v>
      </c>
      <c r="BD245" s="71" t="str">
        <f t="shared" si="162"/>
        <v>-0.0804790959791002+0.0379824025685875j</v>
      </c>
      <c r="BE245" s="71">
        <f t="shared" si="198"/>
        <v>-21.012996158804729</v>
      </c>
      <c r="BF245" s="71">
        <f t="shared" si="199"/>
        <v>-25.265138340402757</v>
      </c>
      <c r="BG245" s="71"/>
      <c r="BH245" s="71" t="str">
        <f t="shared" si="163"/>
        <v>-0.15156397529284+0.0885986760762712j</v>
      </c>
      <c r="BI245" s="71">
        <f t="shared" si="200"/>
        <v>-15.111481453551182</v>
      </c>
      <c r="BJ245" s="71">
        <f t="shared" si="201"/>
        <v>-30.308971763574249</v>
      </c>
      <c r="BK245" s="71"/>
      <c r="BL245" s="71">
        <f t="shared" si="202"/>
        <v>16.111481453551182</v>
      </c>
      <c r="BM245" s="71">
        <f t="shared" si="203"/>
        <v>30.308971763574249</v>
      </c>
      <c r="BN245" s="71"/>
      <c r="BO245" s="158"/>
      <c r="BP245" s="158" t="str">
        <f t="shared" si="164"/>
        <v>0.00001+0.0000794836360888417j</v>
      </c>
      <c r="BQ245" s="158" t="str">
        <f t="shared" si="165"/>
        <v>3.12073756718197E-06+1.15334011561204E-07j</v>
      </c>
      <c r="BR245" s="158" t="str">
        <f t="shared" si="166"/>
        <v>-0.0849971427964328-0.00339315552308336j</v>
      </c>
      <c r="BS245" s="158" t="str">
        <f t="shared" si="167"/>
        <v>0.000044370737567182+0.0000795989701004029j</v>
      </c>
      <c r="BT245" s="158" t="str">
        <f t="shared" si="204"/>
        <v>-3.50129423195289E-06-0.0000069162418413123j</v>
      </c>
      <c r="BU245" s="158" t="str">
        <f t="shared" si="205"/>
        <v>-3.12073756718197E-06-1.15334011561204E-07j</v>
      </c>
      <c r="BV245" s="158" t="str">
        <f t="shared" si="206"/>
        <v>-6.62203179913486E-06-0.0000070315758528735j</v>
      </c>
      <c r="BW245" s="158" t="str">
        <f t="shared" si="207"/>
        <v>0.932449964844659-0.250972165599799j</v>
      </c>
      <c r="BX245" s="158" t="str">
        <f t="shared" si="208"/>
        <v>-0.00001-0.0000794836360888417j</v>
      </c>
      <c r="BY245" s="158" t="str">
        <f t="shared" si="209"/>
        <v>7.47461168099712+2.87623098058075j</v>
      </c>
      <c r="BZ245" s="71">
        <f t="shared" si="210"/>
        <v>18.07146048307861</v>
      </c>
      <c r="CA245" s="71">
        <f t="shared" si="211"/>
        <v>-158.95327225664417</v>
      </c>
      <c r="CB245" s="158" t="str">
        <f t="shared" si="168"/>
        <v>-0.137805731394061-0.0691711993330741j</v>
      </c>
      <c r="CC245" s="71" t="str">
        <f t="shared" si="169"/>
        <v>-0.282803001645924-0.112029017422361j</v>
      </c>
      <c r="CD245" s="71">
        <f t="shared" si="212"/>
        <v>-10.337266444072625</v>
      </c>
      <c r="CE245" s="71">
        <f t="shared" si="213"/>
        <v>21.610400732747223</v>
      </c>
      <c r="CF245" s="71"/>
      <c r="CG245" s="71">
        <f t="shared" si="214"/>
        <v>11.337266444072625</v>
      </c>
      <c r="CH245" s="71">
        <f t="shared" si="215"/>
        <v>-21.610400732747223</v>
      </c>
      <c r="CI245" s="71"/>
      <c r="CJ245" s="158"/>
      <c r="CK245" s="158"/>
      <c r="CL245" s="158"/>
      <c r="CM245" s="71"/>
      <c r="CN245" s="158"/>
      <c r="CO245" s="158"/>
      <c r="CP245" s="158"/>
      <c r="CQ245" s="64"/>
      <c r="CR245" s="69"/>
      <c r="CS245" s="69"/>
      <c r="CT245" s="69"/>
      <c r="CU245" s="64"/>
      <c r="CV245" s="69"/>
      <c r="CW245" s="69"/>
      <c r="CX245" s="69"/>
      <c r="CY245" s="64"/>
      <c r="CZ245" s="69"/>
      <c r="DA245" s="69"/>
      <c r="DB245" s="69"/>
      <c r="DC245" s="64"/>
      <c r="DD245" s="69"/>
      <c r="DE245" s="69"/>
      <c r="DF245" s="69"/>
      <c r="DG245" s="64"/>
      <c r="DH245" s="69"/>
      <c r="DI245" s="69"/>
      <c r="DJ245" s="69"/>
      <c r="DK245" s="64"/>
      <c r="DL245" s="69"/>
      <c r="DM245" s="69"/>
      <c r="DN245" s="69"/>
      <c r="DO245" s="70"/>
    </row>
    <row r="246" spans="1:119">
      <c r="A246" s="71">
        <v>182</v>
      </c>
      <c r="B246" s="71">
        <f t="shared" si="144"/>
        <v>288403.1503126609</v>
      </c>
      <c r="C246" s="71" t="str">
        <f t="shared" si="170"/>
        <v>1812090.43658882j</v>
      </c>
      <c r="D246" s="71">
        <f t="shared" si="145"/>
        <v>-0.33082203376428132</v>
      </c>
      <c r="E246" s="71" t="str">
        <f t="shared" si="146"/>
        <v>-1.81209043658882j</v>
      </c>
      <c r="F246" s="71" t="str">
        <f t="shared" si="171"/>
        <v>-0.330822033764281-1.81209043658882j</v>
      </c>
      <c r="G246" s="71">
        <f t="shared" si="172"/>
        <v>5.3059857502857621</v>
      </c>
      <c r="H246" s="71">
        <f t="shared" si="173"/>
        <v>-100.34619222789108</v>
      </c>
      <c r="I246" s="71"/>
      <c r="J246" s="71">
        <f t="shared" si="147"/>
        <v>42.477876106194692</v>
      </c>
      <c r="K246" s="71" t="str">
        <f t="shared" si="148"/>
        <v>1+59.8805284770775j</v>
      </c>
      <c r="L246" s="71">
        <f t="shared" si="149"/>
        <v>-450.32034075984473</v>
      </c>
      <c r="M246" s="71" t="str">
        <f t="shared" si="150"/>
        <v>9.2083059336109j</v>
      </c>
      <c r="N246" s="71" t="str">
        <f t="shared" si="174"/>
        <v>-450.320340759845+9.2083059336109j</v>
      </c>
      <c r="O246" s="71" t="str">
        <f t="shared" si="175"/>
        <v>0.000498231820798211-0.132962993643624j</v>
      </c>
      <c r="P246" s="71" t="str">
        <f t="shared" si="176"/>
        <v>0.0211638295560302-5.64798557070261j</v>
      </c>
      <c r="Q246" s="71"/>
      <c r="R246" s="71">
        <f t="shared" si="151"/>
        <v>46.725663716814154</v>
      </c>
      <c r="S246" s="71" t="str">
        <f t="shared" si="152"/>
        <v>1+0.0815440696464969j</v>
      </c>
      <c r="T246" s="71" t="str">
        <f t="shared" si="177"/>
        <v>-450.320340759845+9.2083059336109j</v>
      </c>
      <c r="U246" s="71" t="str">
        <f t="shared" si="178"/>
        <v>-0.00221601203679802-0.000226393918297968j</v>
      </c>
      <c r="V246" s="71" t="str">
        <f t="shared" si="179"/>
        <v>-0.103544633223837-0.0105784060939228j</v>
      </c>
      <c r="W246" s="71"/>
      <c r="X246" s="71" t="str">
        <f t="shared" si="153"/>
        <v>-0.495054630123926+0.0884634725075013j</v>
      </c>
      <c r="Y246" s="71">
        <f t="shared" si="180"/>
        <v>-5.9704280292525223</v>
      </c>
      <c r="Z246" s="71">
        <f t="shared" si="181"/>
        <v>-10.131497551115359</v>
      </c>
      <c r="AA246" s="71"/>
      <c r="AB246" s="71" t="str">
        <f t="shared" si="154"/>
        <v>-0.0166835713456302-0.0017044397888734j</v>
      </c>
      <c r="AC246" s="71">
        <f t="shared" si="182"/>
        <v>-35.509126142952276</v>
      </c>
      <c r="AD246" s="71">
        <f t="shared" si="183"/>
        <v>5.8332571203695807</v>
      </c>
      <c r="AE246" s="71"/>
      <c r="AF246" s="71" t="str">
        <f t="shared" si="184"/>
        <v>-0.0326301976045498+0.00234112613037951j</v>
      </c>
      <c r="AG246" s="71">
        <f t="shared" si="185"/>
        <v>-29.705307245320633</v>
      </c>
      <c r="AH246" s="71">
        <f t="shared" si="186"/>
        <v>-4.1037811969424922</v>
      </c>
      <c r="AI246" s="71"/>
      <c r="AJ246" s="71" t="str">
        <f t="shared" si="155"/>
        <v>1359.87244133344-11581.7956758287j</v>
      </c>
      <c r="AK246" s="71" t="str">
        <f t="shared" si="156"/>
        <v>31819.1845885284-2398.62438786575j</v>
      </c>
      <c r="AL246" s="71" t="str">
        <f t="shared" si="187"/>
        <v>10000-12263.3074892523j</v>
      </c>
      <c r="AM246" s="71" t="str">
        <f t="shared" si="188"/>
        <v>731.722247789286-4217.35480656536j</v>
      </c>
      <c r="AN246" s="71" t="str">
        <f t="shared" si="189"/>
        <v>10731.7222477893-4217.35480656536j</v>
      </c>
      <c r="AO246" s="71" t="str">
        <f t="shared" si="190"/>
        <v>8174.14813022316-2487.70650689559j</v>
      </c>
      <c r="AP246" s="71" t="str">
        <f t="shared" si="191"/>
        <v>0.840285937514427+0.28177190158801j</v>
      </c>
      <c r="AQ246" s="71" t="str">
        <f t="shared" si="157"/>
        <v>1+28.9934469854211j</v>
      </c>
      <c r="AR246" s="71" t="str">
        <f t="shared" si="158"/>
        <v>1+0.0578711516675072j</v>
      </c>
      <c r="AS246" s="71" t="str">
        <f t="shared" si="159"/>
        <v>0.0000907857308730999j</v>
      </c>
      <c r="AT246" s="71" t="str">
        <f t="shared" si="192"/>
        <v>-5.25387480060265E-06+0.0000907857308730999j</v>
      </c>
      <c r="AU246" s="149" t="str">
        <f t="shared" si="193"/>
        <v>317659.964266964-29398.2948174222j</v>
      </c>
      <c r="AV246" s="71" t="str">
        <f t="shared" si="160"/>
        <v>5631.0867499604-4750.41018795196j</v>
      </c>
      <c r="AW246" s="71"/>
      <c r="AX246" s="71" t="str">
        <f t="shared" si="161"/>
        <v>0.351942921872525-0.296900636746998j</v>
      </c>
      <c r="AY246" s="71"/>
      <c r="AZ246" s="71" t="str">
        <f t="shared" si="194"/>
        <v>9.78755602856996+1.05865594880532j</v>
      </c>
      <c r="BA246" s="71" t="str">
        <f t="shared" si="195"/>
        <v>3.75897669198226-2.53334514919907j</v>
      </c>
      <c r="BB246" s="71">
        <f t="shared" si="196"/>
        <v>13.127641339560292</v>
      </c>
      <c r="BC246" s="71">
        <f t="shared" si="197"/>
        <v>146.02218005616081</v>
      </c>
      <c r="BD246" s="71" t="str">
        <f t="shared" si="162"/>
        <v>-0.0670310900984915+0.0358582951005067j</v>
      </c>
      <c r="BE246" s="71">
        <f t="shared" si="198"/>
        <v>-22.381484803391963</v>
      </c>
      <c r="BF246" s="71">
        <f t="shared" si="199"/>
        <v>-28.144562823469641</v>
      </c>
      <c r="BG246" s="71"/>
      <c r="BH246" s="71" t="str">
        <f t="shared" si="163"/>
        <v>-0.116725271724218+0.0914637913759808j</v>
      </c>
      <c r="BI246" s="71">
        <f t="shared" si="200"/>
        <v>-16.577665905760323</v>
      </c>
      <c r="BJ246" s="71">
        <f t="shared" si="201"/>
        <v>-38.081601140781714</v>
      </c>
      <c r="BK246" s="71"/>
      <c r="BL246" s="71">
        <f t="shared" si="202"/>
        <v>17.577665905760323</v>
      </c>
      <c r="BM246" s="71">
        <f t="shared" si="203"/>
        <v>38.081601140781714</v>
      </c>
      <c r="BN246" s="71"/>
      <c r="BO246" s="158"/>
      <c r="BP246" s="158" t="str">
        <f t="shared" si="164"/>
        <v>0.00001+0.0000851682505196745j</v>
      </c>
      <c r="BQ246" s="158" t="str">
        <f t="shared" si="165"/>
        <v>3.12128692269854E-06+1.07654909892847E-07j</v>
      </c>
      <c r="BR246" s="158" t="str">
        <f t="shared" si="166"/>
        <v>-0.0850146709698893-0.00316733277516601j</v>
      </c>
      <c r="BS246" s="158" t="str">
        <f t="shared" si="167"/>
        <v>0.0000443712869226985+0.0000852759054295673j</v>
      </c>
      <c r="BT246" s="158" t="str">
        <f t="shared" si="204"/>
        <v>-3.50211318804474E-06-7.39024167310062E-06j</v>
      </c>
      <c r="BU246" s="158" t="str">
        <f t="shared" si="205"/>
        <v>-3.12128692269854E-06-1.07654909892847E-07j</v>
      </c>
      <c r="BV246" s="158" t="str">
        <f t="shared" si="206"/>
        <v>-6.62340011074328E-06-7.49789658299347E-06j</v>
      </c>
      <c r="BW246" s="158" t="str">
        <f t="shared" si="207"/>
        <v>0.923210673371129-0.26625687961958j</v>
      </c>
      <c r="BX246" s="158" t="str">
        <f t="shared" si="208"/>
        <v>-0.00001-0.0000851682505196745j</v>
      </c>
      <c r="BY246" s="158" t="str">
        <f t="shared" si="209"/>
        <v>7.80241385432353+2.63670873667344j</v>
      </c>
      <c r="BZ246" s="71">
        <f t="shared" si="210"/>
        <v>18.314211442454102</v>
      </c>
      <c r="CA246" s="71">
        <f t="shared" si="211"/>
        <v>-161.32808911391041</v>
      </c>
      <c r="CB246" s="158" t="str">
        <f t="shared" si="168"/>
        <v>-0.125678016924284-0.057288462948504j</v>
      </c>
      <c r="CC246" s="71" t="str">
        <f t="shared" si="169"/>
        <v>-0.26076717358068-0.0677698921489054j</v>
      </c>
      <c r="CD246" s="71">
        <f t="shared" si="212"/>
        <v>-11.391095802866523</v>
      </c>
      <c r="CE246" s="71">
        <f t="shared" si="213"/>
        <v>14.568129689147128</v>
      </c>
      <c r="CF246" s="71"/>
      <c r="CG246" s="71">
        <f t="shared" si="214"/>
        <v>12.391095802866523</v>
      </c>
      <c r="CH246" s="71">
        <f t="shared" si="215"/>
        <v>-14.568129689147128</v>
      </c>
      <c r="CI246" s="71"/>
      <c r="CJ246" s="158"/>
      <c r="CK246" s="158"/>
      <c r="CL246" s="158"/>
      <c r="CM246" s="71"/>
      <c r="CN246" s="158"/>
      <c r="CO246" s="158"/>
      <c r="CP246" s="158"/>
      <c r="CQ246" s="64"/>
      <c r="CR246" s="69"/>
      <c r="CS246" s="69"/>
      <c r="CT246" s="69"/>
      <c r="CU246" s="64"/>
      <c r="CV246" s="69"/>
      <c r="CW246" s="69"/>
      <c r="CX246" s="69"/>
      <c r="CY246" s="64"/>
      <c r="CZ246" s="69"/>
      <c r="DA246" s="69"/>
      <c r="DB246" s="69"/>
      <c r="DC246" s="64"/>
      <c r="DD246" s="69"/>
      <c r="DE246" s="69"/>
      <c r="DF246" s="69"/>
      <c r="DG246" s="64"/>
      <c r="DH246" s="69"/>
      <c r="DI246" s="69"/>
      <c r="DJ246" s="69"/>
      <c r="DK246" s="64"/>
      <c r="DL246" s="69"/>
      <c r="DM246" s="69"/>
      <c r="DN246" s="69"/>
      <c r="DO246" s="70"/>
    </row>
    <row r="247" spans="1:119">
      <c r="A247" s="71">
        <v>183</v>
      </c>
      <c r="B247" s="71">
        <f t="shared" si="144"/>
        <v>309029.54325135931</v>
      </c>
      <c r="C247" s="71" t="str">
        <f t="shared" si="170"/>
        <v>1941689.88564136j</v>
      </c>
      <c r="D247" s="71">
        <f t="shared" si="145"/>
        <v>-0.5279881376343023</v>
      </c>
      <c r="E247" s="71" t="str">
        <f t="shared" si="146"/>
        <v>-1.94168988564136j</v>
      </c>
      <c r="F247" s="71" t="str">
        <f t="shared" si="171"/>
        <v>-0.527988137634302-1.94168988564136j</v>
      </c>
      <c r="G247" s="71">
        <f t="shared" si="172"/>
        <v>6.0734038495598845</v>
      </c>
      <c r="H247" s="71">
        <f t="shared" si="173"/>
        <v>-105.2121637883811</v>
      </c>
      <c r="I247" s="71"/>
      <c r="J247" s="71">
        <f t="shared" si="147"/>
        <v>42.477876106194692</v>
      </c>
      <c r="K247" s="71" t="str">
        <f t="shared" si="148"/>
        <v>1+64.1631422710187j</v>
      </c>
      <c r="L247" s="71">
        <f t="shared" si="149"/>
        <v>-517.1850836986215</v>
      </c>
      <c r="M247" s="71" t="str">
        <f t="shared" si="150"/>
        <v>9.86687757639807j</v>
      </c>
      <c r="N247" s="71" t="str">
        <f t="shared" si="174"/>
        <v>-517.185083698621+9.86687757639807j</v>
      </c>
      <c r="O247" s="71" t="str">
        <f t="shared" si="175"/>
        <v>0.000433162992977203-0.1240539805324j</v>
      </c>
      <c r="P247" s="71" t="str">
        <f t="shared" si="176"/>
        <v>0.0183998439494741-5.26954961553557j</v>
      </c>
      <c r="Q247" s="71"/>
      <c r="R247" s="71">
        <f t="shared" si="151"/>
        <v>46.725663716814154</v>
      </c>
      <c r="S247" s="71" t="str">
        <f t="shared" si="152"/>
        <v>1+0.0873760448538612j</v>
      </c>
      <c r="T247" s="71" t="str">
        <f t="shared" si="177"/>
        <v>-517.185083698621+9.86687757639807j</v>
      </c>
      <c r="U247" s="71" t="str">
        <f t="shared" si="178"/>
        <v>-0.00192961830326064-0.000205758742422127j</v>
      </c>
      <c r="V247" s="71" t="str">
        <f t="shared" si="179"/>
        <v>-0.0901626959399662-0.00961421380521089j</v>
      </c>
      <c r="W247" s="71"/>
      <c r="X247" s="71" t="str">
        <f t="shared" si="153"/>
        <v>-0.495049022505713+0.132760074887404j</v>
      </c>
      <c r="Y247" s="71">
        <f t="shared" si="180"/>
        <v>-5.8054195706517087</v>
      </c>
      <c r="Z247" s="71">
        <f t="shared" si="181"/>
        <v>-15.012103214995335</v>
      </c>
      <c r="AA247" s="71"/>
      <c r="AB247" s="71" t="str">
        <f t="shared" si="154"/>
        <v>-0.0145274141555654-0.00154908484348616j</v>
      </c>
      <c r="AC247" s="71">
        <f t="shared" si="182"/>
        <v>-36.707131476196075</v>
      </c>
      <c r="AD247" s="71">
        <f t="shared" si="183"/>
        <v>6.0865549463848652</v>
      </c>
      <c r="AE247" s="71"/>
      <c r="AF247" s="71" t="str">
        <f t="shared" si="184"/>
        <v>-0.027664227739989+0.00420559657793909j</v>
      </c>
      <c r="AG247" s="71">
        <f t="shared" si="185"/>
        <v>-31.062401575909455</v>
      </c>
      <c r="AH247" s="71">
        <f t="shared" si="186"/>
        <v>-8.6440859316664955</v>
      </c>
      <c r="AI247" s="71"/>
      <c r="AJ247" s="71" t="str">
        <f t="shared" si="155"/>
        <v>1186.48133847271-10827.760427749j</v>
      </c>
      <c r="AK247" s="71" t="str">
        <f t="shared" si="156"/>
        <v>31792.5697784897-2568.02254498153j</v>
      </c>
      <c r="AL247" s="71" t="str">
        <f t="shared" si="187"/>
        <v>10000-11444.7844563407j</v>
      </c>
      <c r="AM247" s="71" t="str">
        <f t="shared" si="188"/>
        <v>706.570186812597-3977.60419910807j</v>
      </c>
      <c r="AN247" s="71" t="str">
        <f t="shared" si="189"/>
        <v>10706.5701868126-3977.60419910807j</v>
      </c>
      <c r="AO247" s="71" t="str">
        <f t="shared" si="190"/>
        <v>8133.95557451879-2369.72173104999j</v>
      </c>
      <c r="AP247" s="71" t="str">
        <f t="shared" si="191"/>
        <v>0.854644091255122+0.269280161788249j</v>
      </c>
      <c r="AQ247" s="71" t="str">
        <f t="shared" si="157"/>
        <v>1+31.0670381702618j</v>
      </c>
      <c r="AR247" s="71" t="str">
        <f t="shared" si="158"/>
        <v>1+0.0620100562280674j</v>
      </c>
      <c r="AS247" s="71" t="str">
        <f t="shared" si="159"/>
        <v>0.0000972786632706321j</v>
      </c>
      <c r="AT247" s="71" t="str">
        <f t="shared" si="192"/>
        <v>-6.03225537920313E-06+0.0000972786632706321j</v>
      </c>
      <c r="AU247" s="149" t="str">
        <f t="shared" si="193"/>
        <v>317502.952486691-29968.1224539484j</v>
      </c>
      <c r="AV247" s="71" t="str">
        <f t="shared" si="160"/>
        <v>5304.34676091929-4794.80336198587j</v>
      </c>
      <c r="AW247" s="71"/>
      <c r="AX247" s="71" t="str">
        <f t="shared" si="161"/>
        <v>0.331521672557456-0.299675210124117j</v>
      </c>
      <c r="AY247" s="71"/>
      <c r="AZ247" s="71" t="str">
        <f t="shared" si="194"/>
        <v>9.8764903737253+0.86478487173518j</v>
      </c>
      <c r="BA247" s="71" t="str">
        <f t="shared" si="195"/>
        <v>3.53342519584442-2.67304440095492j</v>
      </c>
      <c r="BB247" s="71">
        <f t="shared" si="196"/>
        <v>12.929260514550407</v>
      </c>
      <c r="BC247" s="71">
        <f t="shared" si="197"/>
        <v>142.89240963015422</v>
      </c>
      <c r="BD247" s="71" t="str">
        <f t="shared" si="162"/>
        <v>-0.0554723037752263+0.0333588476524125j</v>
      </c>
      <c r="BE247" s="71">
        <f t="shared" si="198"/>
        <v>-23.777870961645696</v>
      </c>
      <c r="BF247" s="71">
        <f t="shared" si="199"/>
        <v>-31.021035423460916</v>
      </c>
      <c r="BG247" s="71"/>
      <c r="BH247" s="71" t="str">
        <f t="shared" si="163"/>
        <v>-0.0865077329347196+0.088807869979166j</v>
      </c>
      <c r="BI247" s="71">
        <f t="shared" si="200"/>
        <v>-18.13314106135909</v>
      </c>
      <c r="BJ247" s="71">
        <f t="shared" si="201"/>
        <v>-45.751676301512276</v>
      </c>
      <c r="BK247" s="71"/>
      <c r="BL247" s="71">
        <f t="shared" si="202"/>
        <v>19.13314106135909</v>
      </c>
      <c r="BM247" s="71">
        <f t="shared" si="203"/>
        <v>45.751676301512276</v>
      </c>
      <c r="BN247" s="71"/>
      <c r="BO247" s="158"/>
      <c r="BP247" s="158" t="str">
        <f t="shared" si="164"/>
        <v>0.00001+0.0000912594246251439j</v>
      </c>
      <c r="BQ247" s="158" t="str">
        <f t="shared" si="165"/>
        <v>3.12176554896063E-06+1.00484813899925E-07j</v>
      </c>
      <c r="BR247" s="158" t="str">
        <f t="shared" si="166"/>
        <v>-0.0850299432869474-0.00295646018715416j</v>
      </c>
      <c r="BS247" s="158" t="str">
        <f t="shared" si="167"/>
        <v>0.0000443717655489606+0.0000913599094390438j</v>
      </c>
      <c r="BT247" s="158" t="str">
        <f t="shared" si="204"/>
        <v>-0.0000035028267732113-7.89951127658178E-06j</v>
      </c>
      <c r="BU247" s="158" t="str">
        <f t="shared" si="205"/>
        <v>-3.12176554896063E-06-1.00484813899925E-07j</v>
      </c>
      <c r="BV247" s="158" t="str">
        <f t="shared" si="206"/>
        <v>-6.62459232217193E-06-0.0000079999960904817j</v>
      </c>
      <c r="BW247" s="158" t="str">
        <f t="shared" si="207"/>
        <v>0.912825803964719-0.28209015505842j</v>
      </c>
      <c r="BX247" s="158" t="str">
        <f t="shared" si="208"/>
        <v>-0.00001-0.0000912594246251439j</v>
      </c>
      <c r="BY247" s="158" t="str">
        <f t="shared" si="209"/>
        <v>8.10931315633908+2.35615745028951j</v>
      </c>
      <c r="BZ247" s="71">
        <f t="shared" si="210"/>
        <v>18.531652829515458</v>
      </c>
      <c r="CA247" s="71">
        <f t="shared" si="211"/>
        <v>-163.7987999285543</v>
      </c>
      <c r="CB247" s="158" t="str">
        <f t="shared" si="168"/>
        <v>-0.114157462944202-0.0467908891976443j</v>
      </c>
      <c r="CC247" s="71" t="str">
        <f t="shared" si="169"/>
        <v>-0.234246933681875-0.0310767766363446j</v>
      </c>
      <c r="CD247" s="71">
        <f t="shared" si="212"/>
        <v>-12.530748746394059</v>
      </c>
      <c r="CE247" s="71">
        <f t="shared" si="213"/>
        <v>7.5571141397792303</v>
      </c>
      <c r="CF247" s="71"/>
      <c r="CG247" s="71">
        <f t="shared" si="214"/>
        <v>13.530748746394059</v>
      </c>
      <c r="CH247" s="71">
        <f t="shared" si="215"/>
        <v>-7.5571141397792303</v>
      </c>
      <c r="CI247" s="71"/>
      <c r="CJ247" s="158"/>
      <c r="CK247" s="158"/>
      <c r="CL247" s="158"/>
      <c r="CM247" s="71"/>
      <c r="CN247" s="158"/>
      <c r="CO247" s="158"/>
      <c r="CP247" s="158"/>
      <c r="CQ247" s="64"/>
      <c r="CR247" s="69"/>
      <c r="CS247" s="69"/>
      <c r="CT247" s="69"/>
      <c r="CU247" s="64"/>
      <c r="CV247" s="69"/>
      <c r="CW247" s="69"/>
      <c r="CX247" s="69"/>
      <c r="CY247" s="64"/>
      <c r="CZ247" s="69"/>
      <c r="DA247" s="69"/>
      <c r="DB247" s="69"/>
      <c r="DC247" s="64"/>
      <c r="DD247" s="69"/>
      <c r="DE247" s="69"/>
      <c r="DF247" s="69"/>
      <c r="DG247" s="64"/>
      <c r="DH247" s="69"/>
      <c r="DI247" s="69"/>
      <c r="DJ247" s="69"/>
      <c r="DK247" s="64"/>
      <c r="DL247" s="69"/>
      <c r="DM247" s="69"/>
      <c r="DN247" s="69"/>
      <c r="DO247" s="70"/>
    </row>
    <row r="248" spans="1:119">
      <c r="A248" s="71">
        <v>184</v>
      </c>
      <c r="B248" s="71">
        <f t="shared" si="144"/>
        <v>331131.12148259126</v>
      </c>
      <c r="C248" s="71" t="str">
        <f t="shared" si="170"/>
        <v>2080558.19724932j</v>
      </c>
      <c r="D248" s="71">
        <f t="shared" si="145"/>
        <v>-0.75436511382910432</v>
      </c>
      <c r="E248" s="71" t="str">
        <f t="shared" si="146"/>
        <v>-2.08055819724932j</v>
      </c>
      <c r="F248" s="71" t="str">
        <f t="shared" si="171"/>
        <v>-0.754365113829104-2.08055819724932j</v>
      </c>
      <c r="G248" s="71">
        <f t="shared" si="172"/>
        <v>6.9000008365444332</v>
      </c>
      <c r="H248" s="71">
        <f t="shared" si="173"/>
        <v>-109.92954234858883</v>
      </c>
      <c r="I248" s="71"/>
      <c r="J248" s="71">
        <f t="shared" si="147"/>
        <v>42.477876106194692</v>
      </c>
      <c r="K248" s="71" t="str">
        <f t="shared" si="148"/>
        <v>1+68.7520456281038j</v>
      </c>
      <c r="L248" s="71">
        <f t="shared" si="149"/>
        <v>-593.95608045423853</v>
      </c>
      <c r="M248" s="71" t="str">
        <f t="shared" si="150"/>
        <v>10.5725498055266j</v>
      </c>
      <c r="N248" s="71" t="str">
        <f t="shared" si="174"/>
        <v>-593.956080454239+10.5725498055266j</v>
      </c>
      <c r="O248" s="71" t="str">
        <f t="shared" si="175"/>
        <v>0.000376678951378946-0.115746038189479j</v>
      </c>
      <c r="P248" s="71" t="str">
        <f t="shared" si="176"/>
        <v>0.0160005218284862-4.91664586999557j</v>
      </c>
      <c r="Q248" s="71"/>
      <c r="R248" s="71">
        <f t="shared" si="151"/>
        <v>46.725663716814154</v>
      </c>
      <c r="S248" s="71" t="str">
        <f t="shared" si="152"/>
        <v>1+0.0936251188762194j</v>
      </c>
      <c r="T248" s="71" t="str">
        <f t="shared" si="177"/>
        <v>-593.956080454239+10.5725498055266j</v>
      </c>
      <c r="U248" s="71" t="str">
        <f t="shared" si="178"/>
        <v>-0.00168028792925292-0.000187539197529022j</v>
      </c>
      <c r="V248" s="71" t="str">
        <f t="shared" si="179"/>
        <v>-0.0785125687296939-0.00876289347746226j</v>
      </c>
      <c r="W248" s="71"/>
      <c r="X248" s="71" t="str">
        <f t="shared" si="153"/>
        <v>-0.4950438027288+0.177671412663071j</v>
      </c>
      <c r="Y248" s="71">
        <f t="shared" si="180"/>
        <v>-5.5809209256255246</v>
      </c>
      <c r="Z248" s="71">
        <f t="shared" si="181"/>
        <v>-19.743082074936382</v>
      </c>
      <c r="AA248" s="71"/>
      <c r="AB248" s="71" t="str">
        <f t="shared" si="154"/>
        <v>-0.0126502938988537-0.0014119163299305j</v>
      </c>
      <c r="AC248" s="71">
        <f t="shared" si="182"/>
        <v>-37.904221420968732</v>
      </c>
      <c r="AD248" s="71">
        <f t="shared" si="183"/>
        <v>6.3685020111415156</v>
      </c>
      <c r="AE248" s="71"/>
      <c r="AF248" s="71" t="str">
        <f t="shared" si="184"/>
        <v>-0.0231678600849584+0.00535561324795861j</v>
      </c>
      <c r="AG248" s="71">
        <f t="shared" si="185"/>
        <v>-32.476193600602798</v>
      </c>
      <c r="AH248" s="71">
        <f t="shared" si="186"/>
        <v>-13.01617920861537</v>
      </c>
      <c r="AI248" s="71"/>
      <c r="AJ248" s="71" t="str">
        <f t="shared" si="155"/>
        <v>1034.96657247215-10120.5484753091j</v>
      </c>
      <c r="AK248" s="71" t="str">
        <f t="shared" si="156"/>
        <v>31762.0667416868-2749.04565815345j</v>
      </c>
      <c r="AL248" s="71" t="str">
        <f t="shared" si="187"/>
        <v>10000-10680.8943155745j</v>
      </c>
      <c r="AM248" s="71" t="str">
        <f t="shared" si="188"/>
        <v>679.743182568705-3753.66400326998j</v>
      </c>
      <c r="AN248" s="71" t="str">
        <f t="shared" si="189"/>
        <v>10679.7431825687-3753.66400326998j</v>
      </c>
      <c r="AO248" s="71" t="str">
        <f t="shared" si="190"/>
        <v>8095.58177750395-2260.507046136j</v>
      </c>
      <c r="AP248" s="71" t="str">
        <f t="shared" si="191"/>
        <v>0.867723428361366+0.25667573662279j</v>
      </c>
      <c r="AQ248" s="71" t="str">
        <f t="shared" si="157"/>
        <v>1+33.2889311559891j</v>
      </c>
      <c r="AR248" s="71" t="str">
        <f t="shared" si="158"/>
        <v>1+0.0664449723672438j</v>
      </c>
      <c r="AS248" s="71" t="str">
        <f t="shared" si="159"/>
        <v>0.000104235965682191j</v>
      </c>
      <c r="AT248" s="71" t="str">
        <f t="shared" si="192"/>
        <v>-6.92595585942615E-06+0.000104235965682191j</v>
      </c>
      <c r="AU248" s="149" t="str">
        <f t="shared" si="193"/>
        <v>317322.870145179-30678.1269870105j</v>
      </c>
      <c r="AV248" s="71" t="str">
        <f t="shared" si="160"/>
        <v>4973.03876546537-4816.82355922451j</v>
      </c>
      <c r="AW248" s="71"/>
      <c r="AX248" s="71" t="str">
        <f t="shared" si="161"/>
        <v>0.310814922841586-0.301051472451532j</v>
      </c>
      <c r="AY248" s="71"/>
      <c r="AZ248" s="71" t="str">
        <f t="shared" si="194"/>
        <v>9.95295947216877+0.666734060573009j</v>
      </c>
      <c r="BA248" s="71" t="str">
        <f t="shared" si="195"/>
        <v>3.29424960105666-2.78912220875397j</v>
      </c>
      <c r="BB248" s="71">
        <f t="shared" si="196"/>
        <v>12.70242765623032</v>
      </c>
      <c r="BC248" s="71">
        <f t="shared" si="197"/>
        <v>139.74661553605404</v>
      </c>
      <c r="BD248" s="71" t="str">
        <f t="shared" si="162"/>
        <v>-0.0456112328222597+0.0306320108539587j</v>
      </c>
      <c r="BE248" s="71">
        <f t="shared" si="198"/>
        <v>-25.201793764738444</v>
      </c>
      <c r="BF248" s="71">
        <f t="shared" si="199"/>
        <v>-33.884882452804476</v>
      </c>
      <c r="BG248" s="71"/>
      <c r="BH248" s="71" t="str">
        <f t="shared" si="163"/>
        <v>-0.0613832539908323+0.0822607198977634j</v>
      </c>
      <c r="BI248" s="71">
        <f t="shared" si="200"/>
        <v>-19.773765944372489</v>
      </c>
      <c r="BJ248" s="71">
        <f t="shared" si="201"/>
        <v>-53.269563672561318</v>
      </c>
      <c r="BK248" s="71"/>
      <c r="BL248" s="71">
        <f t="shared" si="202"/>
        <v>20.773765944372489</v>
      </c>
      <c r="BM248" s="71">
        <f t="shared" si="203"/>
        <v>53.269563672561318</v>
      </c>
      <c r="BN248" s="71"/>
      <c r="BO248" s="158"/>
      <c r="BP248" s="158" t="str">
        <f t="shared" si="164"/>
        <v>0.00001+0.000097786235270718j</v>
      </c>
      <c r="BQ248" s="158" t="str">
        <f t="shared" si="165"/>
        <v>3.12218253462231E-06+9.37904109925315E-08j</v>
      </c>
      <c r="BR248" s="158" t="str">
        <f t="shared" si="166"/>
        <v>-0.0850432494093657-0.00275956277516474j</v>
      </c>
      <c r="BS248" s="158" t="str">
        <f t="shared" si="167"/>
        <v>0.0000443721825346223+0.0000978800256817105j</v>
      </c>
      <c r="BT248" s="158" t="str">
        <f t="shared" si="204"/>
        <v>-3.50344851082637E-06-8.44648325942019E-06j</v>
      </c>
      <c r="BU248" s="158" t="str">
        <f t="shared" si="205"/>
        <v>-3.12218253462231E-06-9.37904109925315E-08j</v>
      </c>
      <c r="BV248" s="158" t="str">
        <f t="shared" si="206"/>
        <v>-6.62563104544868E-06-8.54027367041272E-06j</v>
      </c>
      <c r="BW248" s="158" t="str">
        <f t="shared" si="207"/>
        <v>0.901186820414594-0.298411017098277j</v>
      </c>
      <c r="BX248" s="158" t="str">
        <f t="shared" si="208"/>
        <v>-0.00001-0.000097786235270718j</v>
      </c>
      <c r="BY248" s="158" t="str">
        <f t="shared" si="209"/>
        <v>8.38927884534227+2.03645795302632j</v>
      </c>
      <c r="BZ248" s="71">
        <f t="shared" si="210"/>
        <v>18.723145750665246</v>
      </c>
      <c r="CA248" s="71">
        <f t="shared" si="211"/>
        <v>-166.35563261341878</v>
      </c>
      <c r="CB248" s="158" t="str">
        <f t="shared" si="168"/>
        <v>-0.103251534753921-0.0376067514165201j</v>
      </c>
      <c r="CC248" s="71" t="str">
        <f t="shared" si="169"/>
        <v>-0.20526811969473-0.0022506399996805j</v>
      </c>
      <c r="CD248" s="71">
        <f t="shared" si="212"/>
        <v>-13.753047849937531</v>
      </c>
      <c r="CE248" s="71">
        <f t="shared" si="213"/>
        <v>0.62818817796585336</v>
      </c>
      <c r="CF248" s="71"/>
      <c r="CG248" s="71">
        <f t="shared" si="214"/>
        <v>14.753047849937531</v>
      </c>
      <c r="CH248" s="71">
        <f t="shared" si="215"/>
        <v>-0.62818817796585336</v>
      </c>
      <c r="CI248" s="71"/>
      <c r="CJ248" s="158"/>
      <c r="CK248" s="158"/>
      <c r="CL248" s="158"/>
      <c r="CM248" s="71"/>
      <c r="CN248" s="158"/>
      <c r="CO248" s="158"/>
      <c r="CP248" s="158"/>
      <c r="CQ248" s="64"/>
      <c r="CR248" s="69"/>
      <c r="CS248" s="69"/>
      <c r="CT248" s="69"/>
      <c r="CU248" s="64"/>
      <c r="CV248" s="69"/>
      <c r="CW248" s="69"/>
      <c r="CX248" s="69"/>
      <c r="CY248" s="64"/>
      <c r="CZ248" s="69"/>
      <c r="DA248" s="69"/>
      <c r="DB248" s="69"/>
      <c r="DC248" s="64"/>
      <c r="DD248" s="69"/>
      <c r="DE248" s="69"/>
      <c r="DF248" s="69"/>
      <c r="DG248" s="64"/>
      <c r="DH248" s="69"/>
      <c r="DI248" s="69"/>
      <c r="DJ248" s="69"/>
      <c r="DK248" s="64"/>
      <c r="DL248" s="69"/>
      <c r="DM248" s="69"/>
      <c r="DN248" s="69"/>
      <c r="DO248" s="70"/>
    </row>
    <row r="249" spans="1:119">
      <c r="A249" s="71">
        <v>185</v>
      </c>
      <c r="B249" s="71">
        <f t="shared" si="144"/>
        <v>354813.38923357555</v>
      </c>
      <c r="C249" s="71" t="str">
        <f t="shared" si="170"/>
        <v>2229358.27402299j</v>
      </c>
      <c r="D249" s="71">
        <f t="shared" si="145"/>
        <v>-1.0142806588706601</v>
      </c>
      <c r="E249" s="71" t="str">
        <f t="shared" si="146"/>
        <v>-2.22935827402299j</v>
      </c>
      <c r="F249" s="71" t="str">
        <f t="shared" si="171"/>
        <v>-1.01428065887066-2.22935827402299j</v>
      </c>
      <c r="G249" s="71">
        <f t="shared" si="172"/>
        <v>7.7806464117841347</v>
      </c>
      <c r="H249" s="71">
        <f t="shared" si="173"/>
        <v>-114.46388799113487</v>
      </c>
      <c r="I249" s="71"/>
      <c r="J249" s="71">
        <f t="shared" si="147"/>
        <v>42.477876106194692</v>
      </c>
      <c r="K249" s="71" t="str">
        <f t="shared" si="148"/>
        <v>1+73.6691441650897j</v>
      </c>
      <c r="L249" s="71">
        <f t="shared" si="149"/>
        <v>-682.10097840511901</v>
      </c>
      <c r="M249" s="71" t="str">
        <f t="shared" si="150"/>
        <v>11.3286912222078j</v>
      </c>
      <c r="N249" s="71" t="str">
        <f t="shared" si="174"/>
        <v>-682.100978405119+11.3286912222078j</v>
      </c>
      <c r="O249" s="71" t="str">
        <f t="shared" si="175"/>
        <v>0.000327626250949668-0.107997840379441j</v>
      </c>
      <c r="P249" s="71" t="str">
        <f t="shared" si="176"/>
        <v>0.0139168672969771-4.58751888337449j</v>
      </c>
      <c r="Q249" s="71"/>
      <c r="R249" s="71">
        <f t="shared" si="151"/>
        <v>46.725663716814154</v>
      </c>
      <c r="S249" s="71" t="str">
        <f t="shared" si="152"/>
        <v>1+0.100321122331035j</v>
      </c>
      <c r="T249" s="71" t="str">
        <f t="shared" si="177"/>
        <v>-682.100978405119+11.3286912222078j</v>
      </c>
      <c r="U249" s="71" t="str">
        <f t="shared" si="178"/>
        <v>-0.00146321224886177-0.000171378440717488j</v>
      </c>
      <c r="V249" s="71" t="str">
        <f t="shared" si="179"/>
        <v>-0.0683695634866384-0.00800777138927731j</v>
      </c>
      <c r="W249" s="71"/>
      <c r="X249" s="71" t="str">
        <f t="shared" si="153"/>
        <v>-0.495039002152856+0.223415442208388j</v>
      </c>
      <c r="Y249" s="71">
        <f t="shared" si="180"/>
        <v>-5.3021026512367584</v>
      </c>
      <c r="Z249" s="71">
        <f t="shared" si="181"/>
        <v>-24.290073924235486</v>
      </c>
      <c r="AA249" s="71"/>
      <c r="AB249" s="71" t="str">
        <f t="shared" si="154"/>
        <v>-0.0110160078295235-0.0012902477041345j</v>
      </c>
      <c r="AC249" s="71">
        <f t="shared" si="182"/>
        <v>-39.100342764448015</v>
      </c>
      <c r="AD249" s="71">
        <f t="shared" si="183"/>
        <v>6.6803202536233073</v>
      </c>
      <c r="AE249" s="71"/>
      <c r="AF249" s="71" t="str">
        <f t="shared" si="184"/>
        <v>-0.0191896170548899+0.00593512981947286j</v>
      </c>
      <c r="AG249" s="71">
        <f t="shared" si="185"/>
        <v>-33.941917993261541</v>
      </c>
      <c r="AH249" s="71">
        <f t="shared" si="186"/>
        <v>-17.186242197311941</v>
      </c>
      <c r="AI249" s="71"/>
      <c r="AJ249" s="71" t="str">
        <f t="shared" si="155"/>
        <v>902.623640613431-9457.67596319248j</v>
      </c>
      <c r="AK249" s="71" t="str">
        <f t="shared" si="156"/>
        <v>31727.1166715813-2942.41417860759j</v>
      </c>
      <c r="AL249" s="71" t="str">
        <f t="shared" si="187"/>
        <v>10000-9967.99055636804j</v>
      </c>
      <c r="AM249" s="71" t="str">
        <f t="shared" si="188"/>
        <v>651.34892172053-3544.16296477708j</v>
      </c>
      <c r="AN249" s="71" t="str">
        <f t="shared" si="189"/>
        <v>10651.3489217205-3544.16296477708j</v>
      </c>
      <c r="AO249" s="71" t="str">
        <f t="shared" si="190"/>
        <v>8058.70391374777-2159.43041074593j</v>
      </c>
      <c r="AP249" s="71" t="str">
        <f t="shared" si="191"/>
        <v>0.879579021105981+0.244085453752947j</v>
      </c>
      <c r="AQ249" s="71" t="str">
        <f t="shared" si="157"/>
        <v>1+35.6697323843678j</v>
      </c>
      <c r="AR249" s="71" t="str">
        <f t="shared" si="158"/>
        <v>1+0.0711970706274807j</v>
      </c>
      <c r="AS249" s="71" t="str">
        <f t="shared" si="159"/>
        <v>0.000111690849528552j</v>
      </c>
      <c r="AT249" s="71" t="str">
        <f t="shared" si="192"/>
        <v>-7.95206130232764E-06+0.000111690849528552j</v>
      </c>
      <c r="AU249" s="149" t="str">
        <f t="shared" si="193"/>
        <v>317116.359707021-31531.0407900599j</v>
      </c>
      <c r="AV249" s="71" t="str">
        <f t="shared" si="160"/>
        <v>4640.2694958676-4815.95142443493j</v>
      </c>
      <c r="AW249" s="71"/>
      <c r="AX249" s="71" t="str">
        <f t="shared" si="161"/>
        <v>0.290016843491725-0.300996964027183j</v>
      </c>
      <c r="AY249" s="71"/>
      <c r="AZ249" s="71" t="str">
        <f t="shared" si="194"/>
        <v>10.0174063883552+0.464925455517803j</v>
      </c>
      <c r="BA249" s="71" t="str">
        <f t="shared" si="195"/>
        <v>3.04515773133443-2.8803726972532j</v>
      </c>
      <c r="BB249" s="71">
        <f t="shared" si="196"/>
        <v>12.447602052965106</v>
      </c>
      <c r="BC249" s="71">
        <f t="shared" si="197"/>
        <v>136.592946713613</v>
      </c>
      <c r="BD249" s="71" t="str">
        <f t="shared" si="162"/>
        <v>-0.0372618756701968+0.0278012004133053j</v>
      </c>
      <c r="BE249" s="71">
        <f t="shared" si="198"/>
        <v>-26.652740711482906</v>
      </c>
      <c r="BF249" s="71">
        <f t="shared" si="199"/>
        <v>-36.726733032763661</v>
      </c>
      <c r="BG249" s="71"/>
      <c r="BH249" s="71" t="str">
        <f t="shared" si="163"/>
        <v>-0.0413400248493822+0.0733466554918906j</v>
      </c>
      <c r="BI249" s="71">
        <f t="shared" si="200"/>
        <v>-21.494315940296428</v>
      </c>
      <c r="BJ249" s="71">
        <f t="shared" si="201"/>
        <v>-60.593295483698881</v>
      </c>
      <c r="BK249" s="71"/>
      <c r="BL249" s="71">
        <f t="shared" si="202"/>
        <v>22.494315940296428</v>
      </c>
      <c r="BM249" s="71">
        <f t="shared" si="203"/>
        <v>60.593295483698881</v>
      </c>
      <c r="BN249" s="71"/>
      <c r="BO249" s="158"/>
      <c r="BP249" s="158" t="str">
        <f t="shared" si="164"/>
        <v>0.00001+0.000104779838879081j</v>
      </c>
      <c r="BQ249" s="158" t="str">
        <f t="shared" si="165"/>
        <v>3.12254580472438E-06+8.75404886999609E-08j</v>
      </c>
      <c r="BR249" s="158" t="str">
        <f t="shared" si="166"/>
        <v>-0.0850548419653916-0.00257572636736074j</v>
      </c>
      <c r="BS249" s="158" t="str">
        <f t="shared" si="167"/>
        <v>0.0000443725458047244+0.000104867379367781j</v>
      </c>
      <c r="BT249" s="158" t="str">
        <f t="shared" si="204"/>
        <v>-3.50399019690932E-06-9.03376991566753E-06j</v>
      </c>
      <c r="BU249" s="158" t="str">
        <f t="shared" si="205"/>
        <v>-3.12254580472438E-06-8.75404886999609E-08j</v>
      </c>
      <c r="BV249" s="158" t="str">
        <f t="shared" si="206"/>
        <v>-0.0000066265360016337-9.12131040436749E-06j</v>
      </c>
      <c r="BW249" s="158" t="str">
        <f t="shared" si="207"/>
        <v>0.888184220511226-0.31513966895028j</v>
      </c>
      <c r="BX249" s="158" t="str">
        <f t="shared" si="208"/>
        <v>-0.00001-0.000104779838879081j</v>
      </c>
      <c r="BY249" s="158" t="str">
        <f t="shared" si="209"/>
        <v>8.63654374174374+1.6804868393559j</v>
      </c>
      <c r="BZ249" s="71">
        <f t="shared" si="210"/>
        <v>18.888190807665509</v>
      </c>
      <c r="CA249" s="71">
        <f t="shared" si="211"/>
        <v>-168.9890512244412</v>
      </c>
      <c r="CB249" s="158" t="str">
        <f t="shared" si="168"/>
        <v>-0.0929719891927641-0.0296555369141978j</v>
      </c>
      <c r="CC249" s="71" t="str">
        <f t="shared" si="169"/>
        <v>-0.175705874633361+0.019011109385783j</v>
      </c>
      <c r="CD249" s="71">
        <f t="shared" si="212"/>
        <v>-15.053727185596042</v>
      </c>
      <c r="CE249" s="71">
        <f t="shared" si="213"/>
        <v>-6.1752934217531674</v>
      </c>
      <c r="CF249" s="71"/>
      <c r="CG249" s="71">
        <f t="shared" si="214"/>
        <v>16.053727185596042</v>
      </c>
      <c r="CH249" s="71">
        <f t="shared" si="215"/>
        <v>6.1752934217531674</v>
      </c>
      <c r="CI249" s="71"/>
      <c r="CJ249" s="158"/>
      <c r="CK249" s="158"/>
      <c r="CL249" s="158"/>
      <c r="CM249" s="71"/>
      <c r="CN249" s="158"/>
      <c r="CO249" s="158"/>
      <c r="CP249" s="158"/>
      <c r="CQ249" s="64"/>
      <c r="CR249" s="69"/>
      <c r="CS249" s="69"/>
      <c r="CT249" s="69"/>
      <c r="CU249" s="64"/>
      <c r="CV249" s="69"/>
      <c r="CW249" s="69"/>
      <c r="CX249" s="69"/>
      <c r="CY249" s="64"/>
      <c r="CZ249" s="69"/>
      <c r="DA249" s="69"/>
      <c r="DB249" s="69"/>
      <c r="DC249" s="64"/>
      <c r="DD249" s="69"/>
      <c r="DE249" s="69"/>
      <c r="DF249" s="69"/>
      <c r="DG249" s="64"/>
      <c r="DH249" s="69"/>
      <c r="DI249" s="69"/>
      <c r="DJ249" s="69"/>
      <c r="DK249" s="64"/>
      <c r="DL249" s="69"/>
      <c r="DM249" s="69"/>
      <c r="DN249" s="69"/>
      <c r="DO249" s="70"/>
    </row>
    <row r="250" spans="1:119">
      <c r="A250" s="71">
        <v>186</v>
      </c>
      <c r="B250" s="71">
        <f t="shared" si="144"/>
        <v>380189.39632056188</v>
      </c>
      <c r="C250" s="71" t="str">
        <f t="shared" si="170"/>
        <v>2388800.42890683j</v>
      </c>
      <c r="D250" s="71">
        <f t="shared" si="145"/>
        <v>-1.3127036331934923</v>
      </c>
      <c r="E250" s="71" t="str">
        <f t="shared" si="146"/>
        <v>-2.38880042890683j</v>
      </c>
      <c r="F250" s="71" t="str">
        <f t="shared" si="171"/>
        <v>-1.31270363319349-2.38880042890683j</v>
      </c>
      <c r="G250" s="71">
        <f t="shared" si="172"/>
        <v>8.7096299601254739</v>
      </c>
      <c r="H250" s="71">
        <f t="shared" si="173"/>
        <v>-118.78985932150525</v>
      </c>
      <c r="I250" s="71"/>
      <c r="J250" s="71">
        <f t="shared" si="147"/>
        <v>42.477876106194692</v>
      </c>
      <c r="K250" s="71" t="str">
        <f t="shared" si="148"/>
        <v>1+78.9379101732262j</v>
      </c>
      <c r="L250" s="71">
        <f t="shared" si="149"/>
        <v>-783.30486220390708</v>
      </c>
      <c r="M250" s="71" t="str">
        <f t="shared" si="150"/>
        <v>12.1389113476715j</v>
      </c>
      <c r="N250" s="71" t="str">
        <f t="shared" si="174"/>
        <v>-783.304862203907+12.1389113476715j</v>
      </c>
      <c r="O250" s="71" t="str">
        <f t="shared" si="175"/>
        <v>0.0002850113752814-0.100771046184136j</v>
      </c>
      <c r="P250" s="71" t="str">
        <f t="shared" si="176"/>
        <v>0.0121066778880595-4.28054001490135j</v>
      </c>
      <c r="Q250" s="71"/>
      <c r="R250" s="71">
        <f t="shared" si="151"/>
        <v>46.725663716814154</v>
      </c>
      <c r="S250" s="71" t="str">
        <f t="shared" si="152"/>
        <v>1+0.107496019300807j</v>
      </c>
      <c r="T250" s="71" t="str">
        <f t="shared" si="177"/>
        <v>-783.304862203907+12.1389113476715j</v>
      </c>
      <c r="U250" s="71" t="str">
        <f t="shared" si="178"/>
        <v>-0.00127420941274877-0.000156980430396618j</v>
      </c>
      <c r="V250" s="71" t="str">
        <f t="shared" si="179"/>
        <v>-0.0595382805248983-0.00733501480083312j</v>
      </c>
      <c r="W250" s="71"/>
      <c r="X250" s="71" t="str">
        <f t="shared" si="153"/>
        <v>-0.495034628319309+0.270213424377301j</v>
      </c>
      <c r="Y250" s="71">
        <f t="shared" si="180"/>
        <v>-4.9747104041068697</v>
      </c>
      <c r="Z250" s="71">
        <f t="shared" si="181"/>
        <v>-28.627809744840079</v>
      </c>
      <c r="AA250" s="71"/>
      <c r="AB250" s="71" t="str">
        <f t="shared" si="154"/>
        <v>-0.0095930722820371-0.00118185017360013j</v>
      </c>
      <c r="AC250" s="71">
        <f t="shared" si="182"/>
        <v>-40.295424455975649</v>
      </c>
      <c r="AD250" s="71">
        <f t="shared" si="183"/>
        <v>7.0233521194830928</v>
      </c>
      <c r="AE250" s="71"/>
      <c r="AF250" s="71" t="str">
        <f t="shared" si="184"/>
        <v>-0.0157421869631279+0.00608338758491513j</v>
      </c>
      <c r="AG250" s="71">
        <f t="shared" si="185"/>
        <v>-35.45423335031699</v>
      </c>
      <c r="AH250" s="71">
        <f t="shared" si="186"/>
        <v>-21.128452768890412</v>
      </c>
      <c r="AI250" s="71"/>
      <c r="AJ250" s="71" t="str">
        <f t="shared" si="155"/>
        <v>787.069036057906-8836.70899929773j</v>
      </c>
      <c r="AK250" s="71" t="str">
        <f t="shared" si="156"/>
        <v>31687.0833556843-3148.87532173199j</v>
      </c>
      <c r="AL250" s="71" t="str">
        <f t="shared" si="187"/>
        <v>10000-9302.67005703431j</v>
      </c>
      <c r="AM250" s="71" t="str">
        <f t="shared" si="188"/>
        <v>621.539441699908-3347.81495439813j</v>
      </c>
      <c r="AN250" s="71" t="str">
        <f t="shared" si="189"/>
        <v>10621.5394416999-3347.81495439813j</v>
      </c>
      <c r="AO250" s="71" t="str">
        <f t="shared" si="190"/>
        <v>8023.07378815116-2065.89020636805j</v>
      </c>
      <c r="AP250" s="71" t="str">
        <f t="shared" si="191"/>
        <v>0.890277250066923+0.231618600458136j</v>
      </c>
      <c r="AQ250" s="71" t="str">
        <f t="shared" si="157"/>
        <v>1+38.2208068625093j</v>
      </c>
      <c r="AR250" s="71" t="str">
        <f t="shared" si="158"/>
        <v>1+0.0762890356537111j</v>
      </c>
      <c r="AS250" s="71" t="str">
        <f t="shared" si="159"/>
        <v>0.000119678901488232j</v>
      </c>
      <c r="AT250" s="71" t="str">
        <f t="shared" si="192"/>
        <v>-9.13018798263271E-06+0.000119678901488232j</v>
      </c>
      <c r="AU250" s="149" t="str">
        <f t="shared" si="193"/>
        <v>316879.585224944-32530.1296431538j</v>
      </c>
      <c r="AV250" s="71" t="str">
        <f t="shared" si="160"/>
        <v>4309.2008123339-4792.20763532117j</v>
      </c>
      <c r="AW250" s="71"/>
      <c r="AX250" s="71" t="str">
        <f t="shared" si="161"/>
        <v>0.269325050770869-0.299512977207573j</v>
      </c>
      <c r="AY250" s="71"/>
      <c r="AZ250" s="71" t="str">
        <f t="shared" si="194"/>
        <v>10.070251109456+0.25961898424828j</v>
      </c>
      <c r="BA250" s="71" t="str">
        <f t="shared" si="195"/>
        <v>2.78993014624145-2.94624899490728j</v>
      </c>
      <c r="BB250" s="71">
        <f t="shared" si="196"/>
        <v>12.165378201253729</v>
      </c>
      <c r="BC250" s="71">
        <f t="shared" si="197"/>
        <v>133.43899677297028</v>
      </c>
      <c r="BD250" s="71" t="str">
        <f t="shared" si="162"/>
        <v>-0.0302460264408289+0.024966300141357j</v>
      </c>
      <c r="BE250" s="71">
        <f t="shared" si="198"/>
        <v>-28.130046254721929</v>
      </c>
      <c r="BF250" s="71">
        <f t="shared" si="199"/>
        <v>-39.537651107546651</v>
      </c>
      <c r="BG250" s="71"/>
      <c r="BH250" s="71" t="str">
        <f t="shared" si="163"/>
        <v>-0.025996427418512+0.0633526289321838j</v>
      </c>
      <c r="BI250" s="71">
        <f t="shared" si="200"/>
        <v>-23.288855149063266</v>
      </c>
      <c r="BJ250" s="71">
        <f t="shared" si="201"/>
        <v>-67.68945599592017</v>
      </c>
      <c r="BK250" s="71"/>
      <c r="BL250" s="71">
        <f t="shared" si="202"/>
        <v>24.288855149063266</v>
      </c>
      <c r="BM250" s="71">
        <f t="shared" si="203"/>
        <v>67.68945599592017</v>
      </c>
      <c r="BN250" s="71"/>
      <c r="BO250" s="158"/>
      <c r="BP250" s="158" t="str">
        <f t="shared" si="164"/>
        <v>0.00001+0.000112273620158621j</v>
      </c>
      <c r="BQ250" s="158" t="str">
        <f t="shared" si="165"/>
        <v>3.12286226863937E-06+8.17058174588821E-08j</v>
      </c>
      <c r="BR250" s="158" t="str">
        <f t="shared" si="166"/>
        <v>-0.0850649412458131-0.00240409433796889j</v>
      </c>
      <c r="BS250" s="158" t="str">
        <f t="shared" si="167"/>
        <v>0.0000443728622686394+0.00011235532597608j</v>
      </c>
      <c r="BT250" s="158" t="str">
        <f t="shared" si="204"/>
        <v>-3.50446211877062E-06-9.66417574974893E-06j</v>
      </c>
      <c r="BU250" s="158" t="str">
        <f t="shared" si="205"/>
        <v>-3.12286226863937E-06-8.17058174588821E-08j</v>
      </c>
      <c r="BV250" s="158" t="str">
        <f t="shared" si="206"/>
        <v>-6.62732438740999E-06-9.74588156720781E-06j</v>
      </c>
      <c r="BW250" s="158" t="str">
        <f t="shared" si="207"/>
        <v>0.873710410156172-0.332175449636041j</v>
      </c>
      <c r="BX250" s="158" t="str">
        <f t="shared" si="208"/>
        <v>-0.00001-0.000112273620158621j</v>
      </c>
      <c r="BY250" s="158" t="str">
        <f t="shared" si="209"/>
        <v>8.8457861980759+1.29205861465367j</v>
      </c>
      <c r="BZ250" s="71">
        <f t="shared" si="210"/>
        <v>19.026410687363786</v>
      </c>
      <c r="CA250" s="71">
        <f t="shared" si="211"/>
        <v>-171.68986562239778</v>
      </c>
      <c r="CB250" s="158" t="str">
        <f t="shared" si="168"/>
        <v>-0.0833312466915582-0.022849205636827j</v>
      </c>
      <c r="CC250" s="71" t="str">
        <f t="shared" si="169"/>
        <v>-0.147112113501334+0.0334725176569904j</v>
      </c>
      <c r="CD250" s="71">
        <f t="shared" si="212"/>
        <v>-16.427822662953211</v>
      </c>
      <c r="CE250" s="71">
        <f t="shared" si="213"/>
        <v>-12.818318391288187</v>
      </c>
      <c r="CF250" s="71"/>
      <c r="CG250" s="71">
        <f t="shared" si="214"/>
        <v>17.427822662953211</v>
      </c>
      <c r="CH250" s="71">
        <f t="shared" si="215"/>
        <v>12.818318391288187</v>
      </c>
      <c r="CI250" s="71"/>
      <c r="CJ250" s="158"/>
      <c r="CK250" s="158"/>
      <c r="CL250" s="158"/>
      <c r="CM250" s="71"/>
      <c r="CN250" s="158"/>
      <c r="CO250" s="158"/>
      <c r="CP250" s="158"/>
      <c r="CQ250" s="64"/>
      <c r="CR250" s="69"/>
      <c r="CS250" s="69"/>
      <c r="CT250" s="69"/>
      <c r="CU250" s="64"/>
      <c r="CV250" s="69"/>
      <c r="CW250" s="69"/>
      <c r="CX250" s="69"/>
      <c r="CY250" s="64"/>
      <c r="CZ250" s="69"/>
      <c r="DA250" s="69"/>
      <c r="DB250" s="69"/>
      <c r="DC250" s="64"/>
      <c r="DD250" s="69"/>
      <c r="DE250" s="69"/>
      <c r="DF250" s="69"/>
      <c r="DG250" s="64"/>
      <c r="DH250" s="69"/>
      <c r="DI250" s="69"/>
      <c r="DJ250" s="69"/>
      <c r="DK250" s="64"/>
      <c r="DL250" s="69"/>
      <c r="DM250" s="69"/>
      <c r="DN250" s="69"/>
      <c r="DO250" s="70"/>
    </row>
    <row r="251" spans="1:119">
      <c r="A251" s="71">
        <v>187</v>
      </c>
      <c r="B251" s="71">
        <f t="shared" si="144"/>
        <v>407380.27780411259</v>
      </c>
      <c r="C251" s="71" t="str">
        <f t="shared" si="170"/>
        <v>2559645.77593354j</v>
      </c>
      <c r="D251" s="71">
        <f t="shared" si="145"/>
        <v>-1.6553390519000972</v>
      </c>
      <c r="E251" s="71" t="str">
        <f t="shared" si="146"/>
        <v>-2.55964577593354j</v>
      </c>
      <c r="F251" s="71" t="str">
        <f t="shared" si="171"/>
        <v>-1.6553390519001-2.55964577593354j</v>
      </c>
      <c r="G251" s="71">
        <f t="shared" si="172"/>
        <v>9.6810611053146651</v>
      </c>
      <c r="H251" s="71">
        <f t="shared" si="173"/>
        <v>-122.89100347387759</v>
      </c>
      <c r="I251" s="71"/>
      <c r="J251" s="71">
        <f t="shared" si="147"/>
        <v>42.477876106194692</v>
      </c>
      <c r="K251" s="71" t="str">
        <f t="shared" si="148"/>
        <v>1+84.5834946657238j</v>
      </c>
      <c r="L251" s="71">
        <f t="shared" si="149"/>
        <v>-899.50246789702624</v>
      </c>
      <c r="M251" s="71" t="str">
        <f t="shared" si="150"/>
        <v>13.0070778535979j</v>
      </c>
      <c r="N251" s="71" t="str">
        <f t="shared" si="174"/>
        <v>-899.502467897026+13.0070778535979j</v>
      </c>
      <c r="O251" s="71" t="str">
        <f t="shared" si="175"/>
        <v>0.000247977401519691-0.09403005797427j</v>
      </c>
      <c r="P251" s="71" t="str">
        <f t="shared" si="176"/>
        <v>0.0105335533388895-3.99419715288935j</v>
      </c>
      <c r="Q251" s="71"/>
      <c r="R251" s="71">
        <f t="shared" si="151"/>
        <v>46.725663716814154</v>
      </c>
      <c r="S251" s="71" t="str">
        <f t="shared" si="152"/>
        <v>1+0.115184059917009j</v>
      </c>
      <c r="T251" s="71" t="str">
        <f t="shared" si="177"/>
        <v>-899.502467897026+13.0070778535979j</v>
      </c>
      <c r="U251" s="71" t="str">
        <f t="shared" si="178"/>
        <v>-0.00110964197523818-0.000144098836973275j</v>
      </c>
      <c r="V251" s="71" t="str">
        <f t="shared" si="179"/>
        <v>-0.0518487577810406-0.00673311379839727j</v>
      </c>
      <c r="W251" s="71"/>
      <c r="X251" s="71" t="str">
        <f t="shared" si="153"/>
        <v>-0.495030672838497+0.318291107015003j</v>
      </c>
      <c r="Y251" s="71">
        <f t="shared" si="180"/>
        <v>-4.604665064072285</v>
      </c>
      <c r="Z251" s="71">
        <f t="shared" si="181"/>
        <v>-32.739902582424492</v>
      </c>
      <c r="AA251" s="71"/>
      <c r="AB251" s="71" t="str">
        <f t="shared" si="154"/>
        <v>-0.00835410221360613-0.00108486920988917j</v>
      </c>
      <c r="AC251" s="71">
        <f t="shared" si="182"/>
        <v>-41.489376479602711</v>
      </c>
      <c r="AD251" s="71">
        <f t="shared" si="183"/>
        <v>7.3990609586840321</v>
      </c>
      <c r="AE251" s="71"/>
      <c r="AF251" s="71" t="str">
        <f t="shared" si="184"/>
        <v>-0.0128089474158186+0.00592531997855732j</v>
      </c>
      <c r="AG251" s="71">
        <f t="shared" si="185"/>
        <v>-37.007574319398891</v>
      </c>
      <c r="AH251" s="71">
        <f t="shared" si="186"/>
        <v>-24.824895975896283</v>
      </c>
      <c r="AI251" s="71"/>
      <c r="AJ251" s="71" t="str">
        <f t="shared" si="155"/>
        <v>686.205387241996-8255.280788121j</v>
      </c>
      <c r="AK251" s="71" t="str">
        <f t="shared" si="156"/>
        <v>31641.2433672927-3369.19959710362j</v>
      </c>
      <c r="AL251" s="71" t="str">
        <f t="shared" si="187"/>
        <v>10000-8681.75683962267j</v>
      </c>
      <c r="AM251" s="71" t="str">
        <f t="shared" si="188"/>
        <v>590.510407487304-3163.42375131486j</v>
      </c>
      <c r="AN251" s="71" t="str">
        <f t="shared" si="189"/>
        <v>10590.5104074873-3163.42375131486j</v>
      </c>
      <c r="AO251" s="71" t="str">
        <f t="shared" si="190"/>
        <v>7988.5121919476-1979.32255830045j</v>
      </c>
      <c r="AP251" s="71" t="str">
        <f t="shared" si="191"/>
        <v>0.899892076616135+0.219367084924848j</v>
      </c>
      <c r="AQ251" s="71" t="str">
        <f t="shared" si="157"/>
        <v>1+40.9543324149366j</v>
      </c>
      <c r="AR251" s="71" t="str">
        <f t="shared" si="158"/>
        <v>1+0.0817451744809115j</v>
      </c>
      <c r="AS251" s="71" t="str">
        <f t="shared" si="159"/>
        <v>0.00012823825337427j</v>
      </c>
      <c r="AT251" s="71" t="str">
        <f t="shared" si="192"/>
        <v>-0.000010482858397207+0.00012823825337427j</v>
      </c>
      <c r="AU251" s="149" t="str">
        <f t="shared" si="193"/>
        <v>316608.167402502-33679.1750716889j</v>
      </c>
      <c r="AV251" s="71" t="str">
        <f t="shared" si="160"/>
        <v>3982.9304532093-4746.15171693534j</v>
      </c>
      <c r="AW251" s="71"/>
      <c r="AX251" s="71" t="str">
        <f t="shared" si="161"/>
        <v>0.248933153325581-0.296634482308459j</v>
      </c>
      <c r="AY251" s="71"/>
      <c r="AZ251" s="71" t="str">
        <f t="shared" si="194"/>
        <v>10.1118640435724+0.0509284805510546j</v>
      </c>
      <c r="BA251" s="71" t="str">
        <f t="shared" si="195"/>
        <v>2.53228534582906-2.98684976848096j</v>
      </c>
      <c r="BB251" s="71">
        <f t="shared" si="196"/>
        <v>11.856481123926486</v>
      </c>
      <c r="BC251" s="71">
        <f t="shared" si="197"/>
        <v>130.29165886076629</v>
      </c>
      <c r="BD251" s="71" t="str">
        <f t="shared" si="162"/>
        <v>-0.0243953119614625+0.0222052498602322j</v>
      </c>
      <c r="BE251" s="71">
        <f t="shared" si="198"/>
        <v>-29.63289535567624</v>
      </c>
      <c r="BF251" s="71">
        <f t="shared" si="199"/>
        <v>-42.309280180549592</v>
      </c>
      <c r="BG251" s="71"/>
      <c r="BH251" s="71" t="str">
        <f t="shared" si="163"/>
        <v>-0.014737869230443+0.0532630025744715j</v>
      </c>
      <c r="BI251" s="71">
        <f t="shared" si="200"/>
        <v>-25.151093195472388</v>
      </c>
      <c r="BJ251" s="71">
        <f t="shared" si="201"/>
        <v>-74.533237115129921</v>
      </c>
      <c r="BK251" s="71"/>
      <c r="BL251" s="71">
        <f t="shared" si="202"/>
        <v>26.151093195472388</v>
      </c>
      <c r="BM251" s="71">
        <f t="shared" si="203"/>
        <v>74.533237115129921</v>
      </c>
      <c r="BN251" s="71"/>
      <c r="BO251" s="158"/>
      <c r="BP251" s="158" t="str">
        <f t="shared" si="164"/>
        <v>0.00001+0.000120303351468876j</v>
      </c>
      <c r="BQ251" s="158" t="str">
        <f t="shared" si="165"/>
        <v>3.12313794945573E-06+7.62590369637346E-08j</v>
      </c>
      <c r="BR251" s="158" t="str">
        <f t="shared" si="166"/>
        <v>-0.0850737393138896-0.00224386441235974j</v>
      </c>
      <c r="BS251" s="158" t="str">
        <f t="shared" si="167"/>
        <v>0.0000443731379494557+0.00012037961050584j</v>
      </c>
      <c r="BT251" s="158" t="str">
        <f t="shared" si="204"/>
        <v>-3.50487324646348E-06-0.0000103407109079909j</v>
      </c>
      <c r="BU251" s="158" t="str">
        <f t="shared" si="205"/>
        <v>-3.12313794945573E-06-7.62590369637346E-08j</v>
      </c>
      <c r="BV251" s="158" t="str">
        <f t="shared" si="206"/>
        <v>-6.62801119591921E-06-0.0000104169699449546j</v>
      </c>
      <c r="BW251" s="158" t="str">
        <f t="shared" si="207"/>
        <v>0.85766330661738-0.349395133193813j</v>
      </c>
      <c r="BX251" s="158" t="str">
        <f t="shared" si="208"/>
        <v>-0.00001-0.000120303351468876j</v>
      </c>
      <c r="BY251" s="158" t="str">
        <f t="shared" si="209"/>
        <v>9.01229255906747+0.875834091324577j</v>
      </c>
      <c r="BZ251" s="71">
        <f t="shared" si="210"/>
        <v>19.137529543383753</v>
      </c>
      <c r="CA251" s="71">
        <f t="shared" si="211"/>
        <v>-174.44930266529843</v>
      </c>
      <c r="CB251" s="158" t="str">
        <f t="shared" si="168"/>
        <v>-0.0743394477787223-0.017093966228932j</v>
      </c>
      <c r="CC251" s="71" t="str">
        <f t="shared" si="169"/>
        <v>-0.120627578724296+0.0421822043320881j</v>
      </c>
      <c r="CD251" s="71">
        <f t="shared" si="212"/>
        <v>-17.870044776015106</v>
      </c>
      <c r="CE251" s="71">
        <f t="shared" si="213"/>
        <v>-19.27419864119463</v>
      </c>
      <c r="CF251" s="71"/>
      <c r="CG251" s="71">
        <f t="shared" si="214"/>
        <v>18.870044776015106</v>
      </c>
      <c r="CH251" s="71">
        <f t="shared" si="215"/>
        <v>19.27419864119463</v>
      </c>
      <c r="CI251" s="71"/>
      <c r="CJ251" s="158"/>
      <c r="CK251" s="158"/>
      <c r="CL251" s="158"/>
      <c r="CM251" s="71"/>
      <c r="CN251" s="158"/>
      <c r="CO251" s="158"/>
      <c r="CP251" s="158"/>
      <c r="CQ251" s="64"/>
      <c r="CR251" s="69"/>
      <c r="CS251" s="69"/>
      <c r="CT251" s="69"/>
      <c r="CU251" s="64"/>
      <c r="CV251" s="69"/>
      <c r="CW251" s="69"/>
      <c r="CX251" s="69"/>
      <c r="CY251" s="64"/>
      <c r="CZ251" s="69"/>
      <c r="DA251" s="69"/>
      <c r="DB251" s="69"/>
      <c r="DC251" s="64"/>
      <c r="DD251" s="69"/>
      <c r="DE251" s="69"/>
      <c r="DF251" s="69"/>
      <c r="DG251" s="64"/>
      <c r="DH251" s="69"/>
      <c r="DI251" s="69"/>
      <c r="DJ251" s="69"/>
      <c r="DK251" s="64"/>
      <c r="DL251" s="69"/>
      <c r="DM251" s="69"/>
      <c r="DN251" s="69"/>
      <c r="DO251" s="70"/>
    </row>
    <row r="252" spans="1:119">
      <c r="A252" s="71">
        <v>188</v>
      </c>
      <c r="B252" s="71">
        <f t="shared" si="144"/>
        <v>436515.83224016649</v>
      </c>
      <c r="C252" s="71" t="str">
        <f t="shared" si="170"/>
        <v>2742709.86348268j</v>
      </c>
      <c r="D252" s="71">
        <f t="shared" si="145"/>
        <v>-2.0487371487411954</v>
      </c>
      <c r="E252" s="71" t="str">
        <f t="shared" si="146"/>
        <v>-2.74270986348268j</v>
      </c>
      <c r="F252" s="71" t="str">
        <f t="shared" si="171"/>
        <v>-2.0487371487412-2.74270986348268j</v>
      </c>
      <c r="G252" s="71">
        <f t="shared" si="172"/>
        <v>10.689195074890145</v>
      </c>
      <c r="H252" s="71">
        <f t="shared" si="173"/>
        <v>-126.75883128102217</v>
      </c>
      <c r="I252" s="71"/>
      <c r="J252" s="71">
        <f t="shared" si="147"/>
        <v>42.477876106194692</v>
      </c>
      <c r="K252" s="71" t="str">
        <f t="shared" si="148"/>
        <v>1+90.6328474387851j</v>
      </c>
      <c r="L252" s="71">
        <f t="shared" si="149"/>
        <v>-1032.915169682851</v>
      </c>
      <c r="M252" s="71" t="str">
        <f t="shared" si="150"/>
        <v>13.9373350248586j</v>
      </c>
      <c r="N252" s="71" t="str">
        <f t="shared" si="174"/>
        <v>-1032.91516968285+13.9373350248586j</v>
      </c>
      <c r="O252" s="71" t="str">
        <f t="shared" si="175"/>
        <v>0.000215784334819866-0.0877418036256016j</v>
      </c>
      <c r="P252" s="71" t="str">
        <f t="shared" si="176"/>
        <v>0.0091660602401359-3.72708546374237j</v>
      </c>
      <c r="Q252" s="71"/>
      <c r="R252" s="71">
        <f t="shared" si="151"/>
        <v>46.725663716814154</v>
      </c>
      <c r="S252" s="71" t="str">
        <f t="shared" si="152"/>
        <v>1+0.123421943856721j</v>
      </c>
      <c r="T252" s="71" t="str">
        <f t="shared" si="177"/>
        <v>-1032.91516968285+13.9373350248586j</v>
      </c>
      <c r="U252" s="71" t="str">
        <f t="shared" si="178"/>
        <v>-0.00096634548661869-0.000132528041674049j</v>
      </c>
      <c r="V252" s="71" t="str">
        <f t="shared" si="179"/>
        <v>-0.045153134242006-0.00619246070830955j</v>
      </c>
      <c r="W252" s="71"/>
      <c r="X252" s="71" t="str">
        <f t="shared" si="153"/>
        <v>-0.495027117083122+0.36787990501214j</v>
      </c>
      <c r="Y252" s="71">
        <f t="shared" si="180"/>
        <v>-4.1977379587752255</v>
      </c>
      <c r="Z252" s="71">
        <f t="shared" si="181"/>
        <v>-36.617923455633445</v>
      </c>
      <c r="AA252" s="71"/>
      <c r="AB252" s="71" t="str">
        <f t="shared" si="154"/>
        <v>-0.00727527360087173-0.000997756781935375j</v>
      </c>
      <c r="AC252" s="71">
        <f t="shared" si="182"/>
        <v>-42.68208843032987</v>
      </c>
      <c r="AD252" s="71">
        <f t="shared" si="183"/>
        <v>7.8090309080117208</v>
      </c>
      <c r="AE252" s="71"/>
      <c r="AF252" s="71" t="str">
        <f t="shared" si="184"/>
        <v>-0.0103523609353206+0.00556597962125505j</v>
      </c>
      <c r="AG252" s="71">
        <f t="shared" si="185"/>
        <v>-38.596443761951853</v>
      </c>
      <c r="AH252" s="71">
        <f t="shared" si="186"/>
        <v>-28.264837823505445</v>
      </c>
      <c r="AI252" s="71"/>
      <c r="AJ252" s="71" t="str">
        <f t="shared" si="155"/>
        <v>598.189577350402-7711.10413394798j</v>
      </c>
      <c r="AK252" s="71" t="str">
        <f t="shared" si="156"/>
        <v>31588.7753055006-3604.17597719854j</v>
      </c>
      <c r="AL252" s="71" t="str">
        <f t="shared" si="187"/>
        <v>10000-8102.2869090515j</v>
      </c>
      <c r="AM252" s="71" t="str">
        <f t="shared" si="188"/>
        <v>558.497801259798-2989.8882426104j</v>
      </c>
      <c r="AN252" s="71" t="str">
        <f t="shared" si="189"/>
        <v>10558.4978012598-2989.8882426104j</v>
      </c>
      <c r="AO252" s="71" t="str">
        <f t="shared" si="190"/>
        <v>7954.90215296674-1899.2084292918j</v>
      </c>
      <c r="AP252" s="71" t="str">
        <f t="shared" si="191"/>
        <v>0.908501811593+0.207406213253027j</v>
      </c>
      <c r="AQ252" s="71" t="str">
        <f t="shared" si="157"/>
        <v>1+43.8833578157229j</v>
      </c>
      <c r="AR252" s="71" t="str">
        <f t="shared" si="158"/>
        <v>1+0.0875915325663131j</v>
      </c>
      <c r="AS252" s="71" t="str">
        <f t="shared" si="159"/>
        <v>0.000137409764160482j</v>
      </c>
      <c r="AT252" s="71" t="str">
        <f t="shared" si="192"/>
        <v>-0.0000120359318323923+0.000137409764160482j</v>
      </c>
      <c r="AU252" s="149" t="str">
        <f t="shared" si="193"/>
        <v>316297.110870336-34982.4518991529j</v>
      </c>
      <c r="AV252" s="71" t="str">
        <f t="shared" si="160"/>
        <v>3664.37786433893-4678.85024165795j</v>
      </c>
      <c r="AW252" s="71"/>
      <c r="AX252" s="71" t="str">
        <f t="shared" si="161"/>
        <v>0.229023616521183-0.292428140103622j</v>
      </c>
      <c r="AY252" s="71"/>
      <c r="AZ252" s="71" t="str">
        <f t="shared" si="194"/>
        <v>10.1425437737812-0.16116027176201j</v>
      </c>
      <c r="BA252" s="71" t="str">
        <f t="shared" si="195"/>
        <v>2.27575425726582-3.00287471996488j</v>
      </c>
      <c r="BB252" s="71">
        <f t="shared" si="196"/>
        <v>11.521755974002641</v>
      </c>
      <c r="BC252" s="71">
        <f t="shared" si="197"/>
        <v>127.15697956026128</v>
      </c>
      <c r="BD252" s="71" t="str">
        <f t="shared" si="162"/>
        <v>-0.0195528734871047+0.0195760859326803j</v>
      </c>
      <c r="BE252" s="71">
        <f t="shared" si="198"/>
        <v>-31.160332456327232</v>
      </c>
      <c r="BF252" s="71">
        <f t="shared" si="199"/>
        <v>-45.033989531727002</v>
      </c>
      <c r="BG252" s="71"/>
      <c r="BH252" s="71" t="str">
        <f t="shared" si="163"/>
        <v>-0.00684548997480171+0.0437536447635522j</v>
      </c>
      <c r="BI252" s="71">
        <f t="shared" si="200"/>
        <v>-27.074687787949205</v>
      </c>
      <c r="BJ252" s="71">
        <f t="shared" si="201"/>
        <v>-81.107858263244196</v>
      </c>
      <c r="BK252" s="71"/>
      <c r="BL252" s="71">
        <f t="shared" si="202"/>
        <v>28.074687787949205</v>
      </c>
      <c r="BM252" s="71">
        <f t="shared" si="203"/>
        <v>81.107858263244196</v>
      </c>
      <c r="BN252" s="71"/>
      <c r="BO252" s="158"/>
      <c r="BP252" s="158" t="str">
        <f t="shared" si="164"/>
        <v>0.00001+0.000128907363583686j</v>
      </c>
      <c r="BQ252" s="158" t="str">
        <f t="shared" si="165"/>
        <v>3.12337809706979E-06+7.1174546628488E-08j</v>
      </c>
      <c r="BR252" s="158" t="str">
        <f t="shared" si="166"/>
        <v>-0.0850814036000559-0.00209428556551436j</v>
      </c>
      <c r="BS252" s="158" t="str">
        <f t="shared" si="167"/>
        <v>0.0000443733780970698+0.000128978538130314j</v>
      </c>
      <c r="BT252" s="158" t="str">
        <f t="shared" si="204"/>
        <v>-3.50523140030722E-06-0.0000110666055836522j</v>
      </c>
      <c r="BU252" s="158" t="str">
        <f t="shared" si="205"/>
        <v>-3.12337809706979E-06-7.1174546628488E-08j</v>
      </c>
      <c r="BV252" s="158" t="str">
        <f t="shared" si="206"/>
        <v>-6.62860949737701E-06-0.0000111377801302807j</v>
      </c>
      <c r="BW252" s="158" t="str">
        <f t="shared" si="207"/>
        <v>0.839950681490071-0.366651788696627j</v>
      </c>
      <c r="BX252" s="158" t="str">
        <f t="shared" si="208"/>
        <v>-0.00001-0.000128907363583686j</v>
      </c>
      <c r="BY252" s="158" t="str">
        <f t="shared" si="209"/>
        <v>9.13209478071194+0.43720273594823j</v>
      </c>
      <c r="BZ252" s="71">
        <f t="shared" si="210"/>
        <v>19.221351081776774</v>
      </c>
      <c r="CA252" s="71">
        <f t="shared" si="211"/>
        <v>-177.25903422125015</v>
      </c>
      <c r="CB252" s="158" t="str">
        <f t="shared" si="168"/>
        <v>-0.066002266083899-0.012292379023805j</v>
      </c>
      <c r="CC252" s="71" t="str">
        <f t="shared" si="169"/>
        <v>-0.0969722027841322+0.0463029729243666j</v>
      </c>
      <c r="CD252" s="71">
        <f t="shared" si="212"/>
        <v>-19.375092680175076</v>
      </c>
      <c r="CE252" s="71">
        <f t="shared" si="213"/>
        <v>-25.52387204475562</v>
      </c>
      <c r="CF252" s="71"/>
      <c r="CG252" s="71">
        <f t="shared" si="214"/>
        <v>20.375092680175076</v>
      </c>
      <c r="CH252" s="71">
        <f t="shared" si="215"/>
        <v>25.52387204475562</v>
      </c>
      <c r="CI252" s="71"/>
      <c r="CJ252" s="158"/>
      <c r="CK252" s="158"/>
      <c r="CL252" s="158"/>
      <c r="CM252" s="71"/>
      <c r="CN252" s="158"/>
      <c r="CO252" s="158"/>
      <c r="CP252" s="158"/>
      <c r="CQ252" s="64"/>
      <c r="CR252" s="69"/>
      <c r="CS252" s="69"/>
      <c r="CT252" s="69"/>
      <c r="CU252" s="64"/>
      <c r="CV252" s="69"/>
      <c r="CW252" s="69"/>
      <c r="CX252" s="69"/>
      <c r="CY252" s="64"/>
      <c r="CZ252" s="69"/>
      <c r="DA252" s="69"/>
      <c r="DB252" s="69"/>
      <c r="DC252" s="64"/>
      <c r="DD252" s="69"/>
      <c r="DE252" s="69"/>
      <c r="DF252" s="69"/>
      <c r="DG252" s="64"/>
      <c r="DH252" s="69"/>
      <c r="DI252" s="69"/>
      <c r="DJ252" s="69"/>
      <c r="DK252" s="64"/>
      <c r="DL252" s="69"/>
      <c r="DM252" s="69"/>
      <c r="DN252" s="69"/>
      <c r="DO252" s="70"/>
    </row>
    <row r="253" spans="1:119">
      <c r="A253" s="71">
        <v>189</v>
      </c>
      <c r="B253" s="71">
        <f t="shared" si="144"/>
        <v>467735.14128719864</v>
      </c>
      <c r="C253" s="71" t="str">
        <f t="shared" si="170"/>
        <v>2938866.56738729j</v>
      </c>
      <c r="D253" s="71">
        <f t="shared" si="145"/>
        <v>-2.5004185983192793</v>
      </c>
      <c r="E253" s="71" t="str">
        <f t="shared" si="146"/>
        <v>-2.93886656738729j</v>
      </c>
      <c r="F253" s="71" t="str">
        <f t="shared" si="171"/>
        <v>-2.50041859831928-2.93886656738729j</v>
      </c>
      <c r="G253" s="71">
        <f t="shared" si="172"/>
        <v>11.728664011223266</v>
      </c>
      <c r="H253" s="71">
        <f t="shared" si="173"/>
        <v>-130.39148630903554</v>
      </c>
      <c r="I253" s="71"/>
      <c r="J253" s="71">
        <f t="shared" si="147"/>
        <v>42.477876106194692</v>
      </c>
      <c r="K253" s="71" t="str">
        <f t="shared" si="148"/>
        <v>1+97.114845719313j</v>
      </c>
      <c r="L253" s="71">
        <f t="shared" si="149"/>
        <v>-1186.0934463919277</v>
      </c>
      <c r="M253" s="71" t="str">
        <f t="shared" si="150"/>
        <v>14.9341235427003j</v>
      </c>
      <c r="N253" s="71" t="str">
        <f t="shared" si="174"/>
        <v>-1186.09344639193+14.9341235427003j</v>
      </c>
      <c r="O253" s="71" t="str">
        <f t="shared" si="175"/>
        <v>0.000187792477491443-0.0818755398224874j</v>
      </c>
      <c r="P253" s="71" t="str">
        <f t="shared" si="176"/>
        <v>0.00797702559255687-3.47789903670743j</v>
      </c>
      <c r="Q253" s="71"/>
      <c r="R253" s="71">
        <f t="shared" si="151"/>
        <v>46.725663716814154</v>
      </c>
      <c r="S253" s="71" t="str">
        <f t="shared" si="152"/>
        <v>1+0.132248995532428j</v>
      </c>
      <c r="T253" s="71" t="str">
        <f t="shared" si="177"/>
        <v>-1186.09344639193+14.9341235427003j</v>
      </c>
      <c r="U253" s="71" t="str">
        <f t="shared" si="178"/>
        <v>-0.000841566580559243-0.000122095822429875j</v>
      </c>
      <c r="V253" s="71" t="str">
        <f t="shared" si="179"/>
        <v>-0.0393227570385204-0.00570500834008619j</v>
      </c>
      <c r="W253" s="71"/>
      <c r="X253" s="71" t="str">
        <f t="shared" si="153"/>
        <v>-0.495023936259827+0.419218088073388j</v>
      </c>
      <c r="Y253" s="71">
        <f t="shared" si="180"/>
        <v>-3.7593200650892049</v>
      </c>
      <c r="Z253" s="71">
        <f t="shared" si="181"/>
        <v>-40.260071022615733</v>
      </c>
      <c r="AA253" s="71"/>
      <c r="AB253" s="71" t="str">
        <f t="shared" si="154"/>
        <v>-0.00633585732194192-0.000919216290654957j</v>
      </c>
      <c r="AC253" s="71">
        <f t="shared" si="182"/>
        <v>-43.873427787825847</v>
      </c>
      <c r="AD253" s="71">
        <f t="shared" si="183"/>
        <v>8.2549659976970133</v>
      </c>
      <c r="AE253" s="71"/>
      <c r="AF253" s="71" t="str">
        <f t="shared" si="184"/>
        <v>-0.00832235188654079+0.0050886850684804j</v>
      </c>
      <c r="AG253" s="71">
        <f t="shared" si="185"/>
        <v>-40.21562651002214</v>
      </c>
      <c r="AH253" s="71">
        <f t="shared" si="186"/>
        <v>-31.443615583002412</v>
      </c>
      <c r="AI253" s="71"/>
      <c r="AJ253" s="71" t="str">
        <f t="shared" si="155"/>
        <v>521.40380416013-7201.98017832737j</v>
      </c>
      <c r="AK253" s="71" t="str">
        <f t="shared" si="156"/>
        <v>31528.7480887932-3854.60540066076j</v>
      </c>
      <c r="AL253" s="71" t="str">
        <f t="shared" si="187"/>
        <v>10000-7561.49410416351j</v>
      </c>
      <c r="AM253" s="71" t="str">
        <f t="shared" si="188"/>
        <v>525.771954477338-2826.20722445591j</v>
      </c>
      <c r="AN253" s="71" t="str">
        <f t="shared" si="189"/>
        <v>10525.7719544773-2826.20722445591j</v>
      </c>
      <c r="AO253" s="71" t="str">
        <f t="shared" si="190"/>
        <v>7922.1809317222-1825.08007658558j</v>
      </c>
      <c r="AP253" s="71" t="str">
        <f t="shared" si="191"/>
        <v>0.916186422846957+0.195795895470727j</v>
      </c>
      <c r="AQ253" s="71" t="str">
        <f t="shared" si="157"/>
        <v>1+47.0218650781966j</v>
      </c>
      <c r="AR253" s="71" t="str">
        <f t="shared" si="158"/>
        <v>1+0.093856018120153j</v>
      </c>
      <c r="AS253" s="71" t="str">
        <f t="shared" si="159"/>
        <v>0.000147237215026103j</v>
      </c>
      <c r="AT253" s="71" t="str">
        <f t="shared" si="192"/>
        <v>-0.0000138190987214508+0.000147237215026103j</v>
      </c>
      <c r="AU253" s="149" t="str">
        <f t="shared" si="193"/>
        <v>315940.723077701-36444.6994014793j</v>
      </c>
      <c r="AV253" s="71" t="str">
        <f t="shared" si="160"/>
        <v>3356.18387646208-4591.81772748355j</v>
      </c>
      <c r="AW253" s="71"/>
      <c r="AX253" s="71" t="str">
        <f t="shared" si="161"/>
        <v>0.20976149227888-0.286988607967722j</v>
      </c>
      <c r="AY253" s="71"/>
      <c r="AZ253" s="71" t="str">
        <f t="shared" si="194"/>
        <v>10.1624985541194-0.37677022102623j</v>
      </c>
      <c r="BA253" s="71" t="str">
        <f t="shared" si="195"/>
        <v>2.02357210073804-2.99555319732942j</v>
      </c>
      <c r="BB253" s="71">
        <f t="shared" si="196"/>
        <v>11.162152076421375</v>
      </c>
      <c r="BC253" s="71">
        <f t="shared" si="197"/>
        <v>124.04002330717285</v>
      </c>
      <c r="BD253" s="71" t="str">
        <f t="shared" si="162"/>
        <v>-0.0155746254094473+0.0171192972182529j</v>
      </c>
      <c r="BE253" s="71">
        <f t="shared" si="198"/>
        <v>-32.71127571140444</v>
      </c>
      <c r="BF253" s="71">
        <f t="shared" si="199"/>
        <v>-47.705010695130113</v>
      </c>
      <c r="BG253" s="71"/>
      <c r="BH253" s="71" t="str">
        <f t="shared" si="163"/>
        <v>-0.0015974522630396+0.0352273689370471j</v>
      </c>
      <c r="BI253" s="71">
        <f t="shared" si="200"/>
        <v>-29.053474433600741</v>
      </c>
      <c r="BJ253" s="71">
        <f t="shared" si="201"/>
        <v>-87.403592275829567</v>
      </c>
      <c r="BK253" s="71"/>
      <c r="BL253" s="71">
        <f t="shared" si="202"/>
        <v>30.053474433600741</v>
      </c>
      <c r="BM253" s="71">
        <f t="shared" si="203"/>
        <v>87.403592275829567</v>
      </c>
      <c r="BN253" s="71"/>
      <c r="BO253" s="158"/>
      <c r="BP253" s="158" t="str">
        <f t="shared" si="164"/>
        <v>0.00001+0.000138126728667203j</v>
      </c>
      <c r="BQ253" s="158" t="str">
        <f t="shared" si="165"/>
        <v>3.12358728699047E-06+6.64284005280521E-08j</v>
      </c>
      <c r="BR253" s="158" t="str">
        <f t="shared" si="166"/>
        <v>-0.0850880800442396-0.00195465502977096j</v>
      </c>
      <c r="BS253" s="158" t="str">
        <f t="shared" si="167"/>
        <v>0.0000443735872869905+0.000138193157067731j</v>
      </c>
      <c r="BT253" s="158" t="str">
        <f t="shared" si="204"/>
        <v>-3.50554339738313E-06-0.0000118453254657248j</v>
      </c>
      <c r="BU253" s="158" t="str">
        <f t="shared" si="205"/>
        <v>-3.12358728699047E-06-6.64284005280521E-08j</v>
      </c>
      <c r="BV253" s="158" t="str">
        <f t="shared" si="206"/>
        <v>-0.0000066291306843736-0.0000119117538662529j</v>
      </c>
      <c r="BW253" s="158" t="str">
        <f t="shared" si="207"/>
        <v>0.820495192885359-0.383774453732106j</v>
      </c>
      <c r="BX253" s="158" t="str">
        <f t="shared" si="208"/>
        <v>-0.00001-0.000138126728667203j</v>
      </c>
      <c r="BY253" s="158" t="str">
        <f t="shared" si="209"/>
        <v>9.2020810223412-0.017853299019269j</v>
      </c>
      <c r="BZ253" s="71">
        <f t="shared" si="210"/>
        <v>19.277737403686565</v>
      </c>
      <c r="CA253" s="71">
        <f t="shared" si="211"/>
        <v>179.88883847053273</v>
      </c>
      <c r="CB253" s="158" t="str">
        <f t="shared" si="168"/>
        <v>-0.0583194834658038-0.0083455868283508j</v>
      </c>
      <c r="CC253" s="71" t="str">
        <f t="shared" si="169"/>
        <v>-0.0764921065402401+0.0469750737341086j</v>
      </c>
      <c r="CD253" s="71">
        <f t="shared" si="212"/>
        <v>-20.937889106335565</v>
      </c>
      <c r="CE253" s="71">
        <f t="shared" si="213"/>
        <v>-31.554777112469679</v>
      </c>
      <c r="CF253" s="71"/>
      <c r="CG253" s="71">
        <f t="shared" si="214"/>
        <v>21.937889106335565</v>
      </c>
      <c r="CH253" s="71">
        <f t="shared" si="215"/>
        <v>31.554777112469679</v>
      </c>
      <c r="CI253" s="71"/>
      <c r="CJ253" s="158"/>
      <c r="CK253" s="158"/>
      <c r="CL253" s="158"/>
      <c r="CM253" s="71"/>
      <c r="CN253" s="158"/>
      <c r="CO253" s="158"/>
      <c r="CP253" s="158"/>
      <c r="CQ253" s="64"/>
      <c r="CR253" s="69"/>
      <c r="CS253" s="69"/>
      <c r="CT253" s="69"/>
      <c r="CU253" s="64"/>
      <c r="CV253" s="69"/>
      <c r="CW253" s="69"/>
      <c r="CX253" s="69"/>
      <c r="CY253" s="64"/>
      <c r="CZ253" s="69"/>
      <c r="DA253" s="69"/>
      <c r="DB253" s="69"/>
      <c r="DC253" s="64"/>
      <c r="DD253" s="69"/>
      <c r="DE253" s="69"/>
      <c r="DF253" s="69"/>
      <c r="DG253" s="64"/>
      <c r="DH253" s="69"/>
      <c r="DI253" s="69"/>
      <c r="DJ253" s="69"/>
      <c r="DK253" s="64"/>
      <c r="DL253" s="69"/>
      <c r="DM253" s="69"/>
      <c r="DN253" s="69"/>
      <c r="DO253" s="70"/>
    </row>
    <row r="254" spans="1:119">
      <c r="A254" s="71">
        <v>190</v>
      </c>
      <c r="B254" s="71">
        <f t="shared" si="144"/>
        <v>501187.23362727347</v>
      </c>
      <c r="C254" s="71" t="str">
        <f t="shared" si="170"/>
        <v>3149052.26247287j</v>
      </c>
      <c r="D254" s="71">
        <f t="shared" si="145"/>
        <v>-3.019018290415354</v>
      </c>
      <c r="E254" s="71" t="str">
        <f t="shared" si="146"/>
        <v>-3.14905226247287j</v>
      </c>
      <c r="F254" s="71" t="str">
        <f t="shared" si="171"/>
        <v>-3.01901829041535-3.14905226247287j</v>
      </c>
      <c r="G254" s="71">
        <f t="shared" si="172"/>
        <v>12.794616455340268</v>
      </c>
      <c r="H254" s="71">
        <f t="shared" si="173"/>
        <v>-133.79228127073526</v>
      </c>
      <c r="I254" s="71"/>
      <c r="J254" s="71">
        <f t="shared" si="147"/>
        <v>42.477876106194692</v>
      </c>
      <c r="K254" s="71" t="str">
        <f t="shared" si="148"/>
        <v>1+104.060432013416j</v>
      </c>
      <c r="L254" s="71">
        <f t="shared" si="149"/>
        <v>-1361.9656395301181</v>
      </c>
      <c r="M254" s="71" t="str">
        <f t="shared" si="150"/>
        <v>16.0022016828068j</v>
      </c>
      <c r="N254" s="71" t="str">
        <f t="shared" si="174"/>
        <v>-1361.96563953012+16.0022016828068j</v>
      </c>
      <c r="O254" s="71" t="str">
        <f t="shared" si="175"/>
        <v>0.000163448319658265-0.0764026737975124j</v>
      </c>
      <c r="P254" s="71" t="str">
        <f t="shared" si="176"/>
        <v>0.00694293747220949-3.24542331175274j</v>
      </c>
      <c r="Q254" s="71"/>
      <c r="R254" s="71">
        <f t="shared" si="151"/>
        <v>46.725663716814154</v>
      </c>
      <c r="S254" s="71" t="str">
        <f t="shared" si="152"/>
        <v>1+0.141707351811279j</v>
      </c>
      <c r="T254" s="71" t="str">
        <f t="shared" si="177"/>
        <v>-1361.96563953012+16.0022016828068j</v>
      </c>
      <c r="U254" s="71" t="str">
        <f t="shared" si="178"/>
        <v>-0.00073290926329107-0.000112657404272398j</v>
      </c>
      <c r="V254" s="71" t="str">
        <f t="shared" si="179"/>
        <v>-0.0342456717714765-0.00526399198724125j</v>
      </c>
      <c r="W254" s="71"/>
      <c r="X254" s="71" t="str">
        <f t="shared" si="153"/>
        <v>-0.495021102285317+0.472551985538814j</v>
      </c>
      <c r="Y254" s="71">
        <f t="shared" si="180"/>
        <v>-3.294282970917592</v>
      </c>
      <c r="Z254" s="71">
        <f t="shared" si="181"/>
        <v>-43.669708536915948</v>
      </c>
      <c r="AA254" s="71"/>
      <c r="AB254" s="71" t="str">
        <f t="shared" si="154"/>
        <v>-0.00551781478662803-0.000848157776483849j</v>
      </c>
      <c r="AC254" s="71">
        <f t="shared" si="182"/>
        <v>-45.063237881428925</v>
      </c>
      <c r="AD254" s="71">
        <f t="shared" si="183"/>
        <v>8.7386881776685073</v>
      </c>
      <c r="AE254" s="71"/>
      <c r="AF254" s="71" t="str">
        <f t="shared" si="184"/>
        <v>-0.00666342935033276+0.00455595076135913j</v>
      </c>
      <c r="AG254" s="71">
        <f t="shared" si="185"/>
        <v>-41.860324009863007</v>
      </c>
      <c r="AH254" s="71">
        <f t="shared" si="186"/>
        <v>-34.361377809675247</v>
      </c>
      <c r="AI254" s="71"/>
      <c r="AJ254" s="71" t="str">
        <f t="shared" si="155"/>
        <v>454.429469576343-6725.80410172753j</v>
      </c>
      <c r="AK254" s="71" t="str">
        <f t="shared" si="156"/>
        <v>31460.1083484198-4121.29225548488j</v>
      </c>
      <c r="AL254" s="71" t="str">
        <f t="shared" si="187"/>
        <v>10000-7056.79689316166j</v>
      </c>
      <c r="AM254" s="71" t="str">
        <f t="shared" si="188"/>
        <v>492.629130209991-2671.48296316846j</v>
      </c>
      <c r="AN254" s="71" t="str">
        <f t="shared" si="189"/>
        <v>10492.62913021-2671.48296316846j</v>
      </c>
      <c r="AO254" s="71" t="str">
        <f t="shared" si="190"/>
        <v>7890.33079091056-1756.52640594215j</v>
      </c>
      <c r="AP254" s="71" t="str">
        <f t="shared" si="191"/>
        <v>0.923025378118151+0.184582117237912j</v>
      </c>
      <c r="AQ254" s="71" t="str">
        <f t="shared" si="157"/>
        <v>1+50.3848361995659j</v>
      </c>
      <c r="AR254" s="71" t="str">
        <f t="shared" si="158"/>
        <v>1+0.100568535328475j</v>
      </c>
      <c r="AS254" s="71" t="str">
        <f t="shared" si="159"/>
        <v>0.000157767518349891j</v>
      </c>
      <c r="AT254" s="71" t="str">
        <f t="shared" si="192"/>
        <v>-0.0000158664482428568+0.000157767518349891j</v>
      </c>
      <c r="AU254" s="149" t="str">
        <f t="shared" si="193"/>
        <v>315532.52427498-38071.0841380303j</v>
      </c>
      <c r="AV254" s="71" t="str">
        <f t="shared" si="160"/>
        <v>3060.6311900927-4486.93619096325j</v>
      </c>
      <c r="AW254" s="71"/>
      <c r="AX254" s="71" t="str">
        <f t="shared" si="161"/>
        <v>0.191289449380794-0.280433511935203j</v>
      </c>
      <c r="AY254" s="71"/>
      <c r="AZ254" s="71" t="str">
        <f t="shared" si="194"/>
        <v>10.1718309542294-0.596113004184961j</v>
      </c>
      <c r="BA254" s="71" t="str">
        <f t="shared" si="195"/>
        <v>1.77859387915523-2.96655240564503j</v>
      </c>
      <c r="BB254" s="71">
        <f t="shared" si="196"/>
        <v>10.778702101521899</v>
      </c>
      <c r="BC254" s="71">
        <f t="shared" si="197"/>
        <v>120.94475744523548</v>
      </c>
      <c r="BD254" s="71" t="str">
        <f t="shared" si="162"/>
        <v>-0.0123300560980035+0.014860358499363j</v>
      </c>
      <c r="BE254" s="71">
        <f t="shared" si="198"/>
        <v>-34.284535779907031</v>
      </c>
      <c r="BF254" s="71">
        <f t="shared" si="199"/>
        <v>-50.316554377096054</v>
      </c>
      <c r="BG254" s="71"/>
      <c r="BH254" s="71" t="str">
        <f t="shared" si="163"/>
        <v>0.00166393203442511+0.0278705985069612j</v>
      </c>
      <c r="BI254" s="71">
        <f t="shared" si="200"/>
        <v>-31.081621908341148</v>
      </c>
      <c r="BJ254" s="71">
        <f t="shared" si="201"/>
        <v>-93.416620364439837</v>
      </c>
      <c r="BK254" s="71"/>
      <c r="BL254" s="71">
        <f t="shared" si="202"/>
        <v>32.081621908341148</v>
      </c>
      <c r="BM254" s="71">
        <f t="shared" si="203"/>
        <v>93.416620364439837</v>
      </c>
      <c r="BN254" s="71"/>
      <c r="BO254" s="158"/>
      <c r="BP254" s="158" t="str">
        <f t="shared" si="164"/>
        <v>0.00001+0.000148005456336225j</v>
      </c>
      <c r="BQ254" s="158" t="str">
        <f t="shared" si="165"/>
        <v>3.12376950662696E-06+6.19982070449575E-08j</v>
      </c>
      <c r="BR254" s="158" t="str">
        <f t="shared" si="166"/>
        <v>-0.0850938958414228-0.00182431542263209j</v>
      </c>
      <c r="BS254" s="158" t="str">
        <f t="shared" si="167"/>
        <v>0.000044373769506627+0.00014806745454327j</v>
      </c>
      <c r="BT254" s="158" t="str">
        <f t="shared" si="204"/>
        <v>-3.50581517957506E-06-0.0000126805883064809j</v>
      </c>
      <c r="BU254" s="158" t="str">
        <f t="shared" si="205"/>
        <v>-3.12376950662696E-06-6.19982070449575E-08j</v>
      </c>
      <c r="BV254" s="158" t="str">
        <f t="shared" si="206"/>
        <v>-6.62958468620202E-06-0.0000127425865135259j</v>
      </c>
      <c r="BW254" s="158" t="str">
        <f t="shared" si="207"/>
        <v>0.799239975397837-0.400568891857445j</v>
      </c>
      <c r="BX254" s="158" t="str">
        <f t="shared" si="208"/>
        <v>-0.00001-0.000148005456336225j</v>
      </c>
      <c r="BY254" s="158" t="str">
        <f t="shared" si="209"/>
        <v>9.22007950997581-0.482906940125784j</v>
      </c>
      <c r="BZ254" s="71">
        <f t="shared" si="210"/>
        <v>19.306590582594243</v>
      </c>
      <c r="CA254" s="71">
        <f t="shared" si="211"/>
        <v>177.00184027819063</v>
      </c>
      <c r="CB254" s="158" t="str">
        <f t="shared" si="168"/>
        <v>-0.0512842723306163-0.00515549108139403j</v>
      </c>
      <c r="CC254" s="71" t="str">
        <f t="shared" si="169"/>
        <v>-0.0592372481776427+0.0452240445415795j</v>
      </c>
      <c r="CD254" s="71">
        <f t="shared" si="212"/>
        <v>-22.553733427268785</v>
      </c>
      <c r="CE254" s="71">
        <f t="shared" si="213"/>
        <v>-37.359537531484676</v>
      </c>
      <c r="CF254" s="71"/>
      <c r="CG254" s="71">
        <f t="shared" si="214"/>
        <v>23.553733427268785</v>
      </c>
      <c r="CH254" s="71">
        <f t="shared" si="215"/>
        <v>37.359537531484676</v>
      </c>
      <c r="CI254" s="71"/>
      <c r="CJ254" s="158"/>
      <c r="CK254" s="158"/>
      <c r="CL254" s="158"/>
      <c r="CM254" s="71"/>
      <c r="CN254" s="158"/>
      <c r="CO254" s="158"/>
      <c r="CP254" s="158"/>
      <c r="CQ254" s="64"/>
      <c r="CR254" s="69"/>
      <c r="CS254" s="69"/>
      <c r="CT254" s="69"/>
      <c r="CU254" s="64"/>
      <c r="CV254" s="69"/>
      <c r="CW254" s="69"/>
      <c r="CX254" s="69"/>
      <c r="CY254" s="64"/>
      <c r="CZ254" s="69"/>
      <c r="DA254" s="69"/>
      <c r="DB254" s="69"/>
      <c r="DC254" s="64"/>
      <c r="DD254" s="69"/>
      <c r="DE254" s="69"/>
      <c r="DF254" s="69"/>
      <c r="DG254" s="64"/>
      <c r="DH254" s="69"/>
      <c r="DI254" s="69"/>
      <c r="DJ254" s="69"/>
      <c r="DK254" s="64"/>
      <c r="DL254" s="69"/>
      <c r="DM254" s="69"/>
      <c r="DN254" s="69"/>
      <c r="DO254" s="70"/>
    </row>
    <row r="255" spans="1:119">
      <c r="A255" s="71">
        <v>191</v>
      </c>
      <c r="B255" s="71">
        <f t="shared" si="144"/>
        <v>537031.79637025285</v>
      </c>
      <c r="C255" s="71" t="str">
        <f t="shared" si="170"/>
        <v>3374270.29244183j</v>
      </c>
      <c r="D255" s="71">
        <f t="shared" si="145"/>
        <v>-3.614450405002577</v>
      </c>
      <c r="E255" s="71" t="str">
        <f t="shared" si="146"/>
        <v>-3.37427029244183j</v>
      </c>
      <c r="F255" s="71" t="str">
        <f t="shared" si="171"/>
        <v>-3.61445040500258-3.37427029244183j</v>
      </c>
      <c r="G255" s="71">
        <f t="shared" si="172"/>
        <v>13.882780061788713</v>
      </c>
      <c r="H255" s="71">
        <f t="shared" si="173"/>
        <v>-136.96829913183677</v>
      </c>
      <c r="I255" s="71"/>
      <c r="J255" s="71">
        <f t="shared" si="147"/>
        <v>42.477876106194692</v>
      </c>
      <c r="K255" s="71" t="str">
        <f t="shared" si="148"/>
        <v>1+111.50276181374j</v>
      </c>
      <c r="L255" s="71">
        <f t="shared" si="149"/>
        <v>-1563.8939350023124</v>
      </c>
      <c r="M255" s="71" t="str">
        <f t="shared" si="150"/>
        <v>17.1466680294332j</v>
      </c>
      <c r="N255" s="71" t="str">
        <f t="shared" si="174"/>
        <v>-1563.89393500231+17.1466680294332j</v>
      </c>
      <c r="O255" s="71" t="str">
        <f t="shared" si="175"/>
        <v>0.00014227253437011-0.0712966012708904j</v>
      </c>
      <c r="P255" s="71" t="str">
        <f t="shared" si="176"/>
        <v>0.00604343508828786-3.02852819557765j</v>
      </c>
      <c r="Q255" s="71"/>
      <c r="R255" s="71">
        <f t="shared" si="151"/>
        <v>46.725663716814154</v>
      </c>
      <c r="S255" s="71" t="str">
        <f t="shared" si="152"/>
        <v>1+0.151842163159882j</v>
      </c>
      <c r="T255" s="71" t="str">
        <f t="shared" si="177"/>
        <v>-1563.89393500231+17.1466680294332j</v>
      </c>
      <c r="U255" s="71" t="str">
        <f t="shared" si="178"/>
        <v>-0.000638288294651698-0.000104090614466835j</v>
      </c>
      <c r="V255" s="71" t="str">
        <f t="shared" si="179"/>
        <v>-0.029824444210274-0.00486370304765388j</v>
      </c>
      <c r="W255" s="71"/>
      <c r="X255" s="71" t="str">
        <f t="shared" si="153"/>
        <v>-0.495018585785165+0.528137216976838j</v>
      </c>
      <c r="Y255" s="71">
        <f t="shared" si="180"/>
        <v>-2.8069165478996334</v>
      </c>
      <c r="Z255" s="71">
        <f t="shared" si="181"/>
        <v>-46.853965421747262</v>
      </c>
      <c r="AA255" s="71"/>
      <c r="AB255" s="71" t="str">
        <f t="shared" si="154"/>
        <v>-0.00480544695880315-0.000783661444085473j</v>
      </c>
      <c r="AC255" s="71">
        <f t="shared" si="182"/>
        <v>-46.251335541759133</v>
      </c>
      <c r="AD255" s="71">
        <f t="shared" si="183"/>
        <v>9.2621339076418678</v>
      </c>
      <c r="AE255" s="71"/>
      <c r="AF255" s="71" t="str">
        <f t="shared" si="184"/>
        <v>-0.0053200134556775+0.00401209945483941j</v>
      </c>
      <c r="AG255" s="71">
        <f t="shared" si="185"/>
        <v>-43.526220653427991</v>
      </c>
      <c r="AH255" s="71">
        <f t="shared" si="186"/>
        <v>-37.021849972716609</v>
      </c>
      <c r="AI255" s="71"/>
      <c r="AJ255" s="71" t="str">
        <f t="shared" si="155"/>
        <v>396.023742397701-6280.56840064874j</v>
      </c>
      <c r="AK255" s="71" t="str">
        <f t="shared" si="156"/>
        <v>31381.6670243969-4405.03343353731j</v>
      </c>
      <c r="AL255" s="71" t="str">
        <f t="shared" si="187"/>
        <v>10000-6585.786050394j</v>
      </c>
      <c r="AM255" s="71" t="str">
        <f t="shared" si="188"/>
        <v>459.381149935254-2524.92275716395j</v>
      </c>
      <c r="AN255" s="71" t="str">
        <f t="shared" si="189"/>
        <v>10459.3811499353-2524.92275716395j</v>
      </c>
      <c r="AO255" s="71" t="str">
        <f t="shared" si="190"/>
        <v>7859.36875789063-1693.19677206195j</v>
      </c>
      <c r="AP255" s="71" t="str">
        <f t="shared" si="191"/>
        <v>0.929095987818797+0.173798543090023j</v>
      </c>
      <c r="AQ255" s="71" t="str">
        <f t="shared" si="157"/>
        <v>1+53.9883246790693j</v>
      </c>
      <c r="AR255" s="71" t="str">
        <f t="shared" si="158"/>
        <v>1+0.107761127103931j</v>
      </c>
      <c r="AS255" s="71" t="str">
        <f t="shared" si="159"/>
        <v>0.000169050941651336j</v>
      </c>
      <c r="AT255" s="71" t="str">
        <f t="shared" si="192"/>
        <v>-0.0000182171200103288+0.000169050941651336j</v>
      </c>
      <c r="AU255" s="149" t="str">
        <f t="shared" si="193"/>
        <v>315065.148192591-39867.1521723712j</v>
      </c>
      <c r="AV255" s="71" t="str">
        <f t="shared" si="160"/>
        <v>2779.59004160546-4366.36101545519j</v>
      </c>
      <c r="AW255" s="71"/>
      <c r="AX255" s="71" t="str">
        <f t="shared" si="161"/>
        <v>0.173724377600341-0.272897563465949j</v>
      </c>
      <c r="AY255" s="71"/>
      <c r="AZ255" s="71" t="str">
        <f t="shared" si="194"/>
        <v>10.1705250616705-0.819468453505897j</v>
      </c>
      <c r="BA255" s="71" t="str">
        <f t="shared" si="195"/>
        <v>1.54323719190841-2.91787315554768j</v>
      </c>
      <c r="BB255" s="71">
        <f t="shared" si="196"/>
        <v>10.372497472489091</v>
      </c>
      <c r="BC255" s="71">
        <f t="shared" si="197"/>
        <v>117.87396564135295</v>
      </c>
      <c r="BD255" s="71" t="str">
        <f t="shared" si="162"/>
        <v>-0.00970256916130291+0.0128123091951226j</v>
      </c>
      <c r="BE255" s="71">
        <f t="shared" si="198"/>
        <v>-35.878838069270039</v>
      </c>
      <c r="BF255" s="71">
        <f t="shared" si="199"/>
        <v>-52.863900451005222</v>
      </c>
      <c r="BG255" s="71"/>
      <c r="BH255" s="71" t="str">
        <f t="shared" si="163"/>
        <v>0.0034967546704087+0.0217147455458175j</v>
      </c>
      <c r="BI255" s="71">
        <f t="shared" si="200"/>
        <v>-33.153723180938883</v>
      </c>
      <c r="BJ255" s="71">
        <f t="shared" si="201"/>
        <v>-99.14788433136367</v>
      </c>
      <c r="BK255" s="71"/>
      <c r="BL255" s="71">
        <f t="shared" si="202"/>
        <v>34.153723180938883</v>
      </c>
      <c r="BM255" s="71">
        <f t="shared" si="203"/>
        <v>99.14788433136367</v>
      </c>
      <c r="BN255" s="71"/>
      <c r="BO255" s="158"/>
      <c r="BP255" s="158" t="str">
        <f t="shared" si="164"/>
        <v>0.00001+0.000158590703744766j</v>
      </c>
      <c r="BQ255" s="158" t="str">
        <f t="shared" si="165"/>
        <v>3.12392823061877E-06+5.78630333352405E-08j</v>
      </c>
      <c r="BR255" s="158" t="str">
        <f t="shared" si="166"/>
        <v>-0.085098961839547-0.00170265200137423j</v>
      </c>
      <c r="BS255" s="158" t="str">
        <f t="shared" si="167"/>
        <v>0.0000443739282306188+0.000158648566778101j</v>
      </c>
      <c r="BT255" s="158" t="str">
        <f t="shared" si="204"/>
        <v>-3.50605192542834E-06-0.0000135763816878591j</v>
      </c>
      <c r="BU255" s="158" t="str">
        <f t="shared" si="205"/>
        <v>-3.12392823061877E-06-5.78630333352405E-08j</v>
      </c>
      <c r="BV255" s="158" t="str">
        <f t="shared" si="206"/>
        <v>-6.62998015604711E-06-0.0000136342447211943j</v>
      </c>
      <c r="BW255" s="158" t="str">
        <f t="shared" si="207"/>
        <v>0.77615455835396-0.416819697111748j</v>
      </c>
      <c r="BX255" s="158" t="str">
        <f t="shared" si="208"/>
        <v>-0.00001-0.000158590703744766j</v>
      </c>
      <c r="BY255" s="158" t="str">
        <f t="shared" si="209"/>
        <v>9.18491734099099-0.951241175633862j</v>
      </c>
      <c r="BZ255" s="71">
        <f t="shared" si="210"/>
        <v>19.307838677406824</v>
      </c>
      <c r="CA255" s="71">
        <f t="shared" si="211"/>
        <v>174.08720981411162</v>
      </c>
      <c r="CB255" s="158" t="str">
        <f t="shared" si="168"/>
        <v>-0.0448830841364943-0.00262672657270863j</v>
      </c>
      <c r="CC255" s="71" t="str">
        <f t="shared" si="169"/>
        <v>-0.0450474096411763+0.0419114177105016j</v>
      </c>
      <c r="CD255" s="71">
        <f t="shared" si="212"/>
        <v>-24.218381976021167</v>
      </c>
      <c r="CE255" s="71">
        <f t="shared" si="213"/>
        <v>-42.934640158604992</v>
      </c>
      <c r="CF255" s="71"/>
      <c r="CG255" s="71">
        <f t="shared" si="214"/>
        <v>25.218381976021167</v>
      </c>
      <c r="CH255" s="71">
        <f t="shared" si="215"/>
        <v>42.934640158604992</v>
      </c>
      <c r="CI255" s="71"/>
      <c r="CJ255" s="158"/>
      <c r="CK255" s="158"/>
      <c r="CL255" s="158"/>
      <c r="CM255" s="71"/>
      <c r="CN255" s="158"/>
      <c r="CO255" s="158"/>
      <c r="CP255" s="158"/>
      <c r="CQ255" s="64"/>
      <c r="CR255" s="69"/>
      <c r="CS255" s="69"/>
      <c r="CT255" s="69"/>
      <c r="CU255" s="64"/>
      <c r="CV255" s="69"/>
      <c r="CW255" s="69"/>
      <c r="CX255" s="69"/>
      <c r="CY255" s="64"/>
      <c r="CZ255" s="69"/>
      <c r="DA255" s="69"/>
      <c r="DB255" s="69"/>
      <c r="DC255" s="64"/>
      <c r="DD255" s="69"/>
      <c r="DE255" s="69"/>
      <c r="DF255" s="69"/>
      <c r="DG255" s="64"/>
      <c r="DH255" s="69"/>
      <c r="DI255" s="69"/>
      <c r="DJ255" s="69"/>
      <c r="DK255" s="64"/>
      <c r="DL255" s="69"/>
      <c r="DM255" s="69"/>
      <c r="DN255" s="69"/>
      <c r="DO255" s="70"/>
    </row>
    <row r="256" spans="1:119">
      <c r="A256" s="71">
        <v>192</v>
      </c>
      <c r="B256" s="71">
        <f t="shared" ref="B256:B264" si="216">Fstart*10^(Step*A256)</f>
        <v>575439.93733715697</v>
      </c>
      <c r="C256" s="71" t="str">
        <f t="shared" si="170"/>
        <v>3615595.75944117j</v>
      </c>
      <c r="D256" s="71">
        <f t="shared" ref="D256:D264" si="217">(IMPRODUCT(C256,C256))/Wn^2 + 1</f>
        <v>-4.2980979437214808</v>
      </c>
      <c r="E256" s="71" t="str">
        <f t="shared" ref="E256:E264" si="218">IMDIV(C256,Wn*Qn)</f>
        <v>-3.61559575944117j</v>
      </c>
      <c r="F256" s="71" t="str">
        <f t="shared" si="171"/>
        <v>-4.29809794372148-3.61559575944117j</v>
      </c>
      <c r="G256" s="71">
        <f t="shared" si="172"/>
        <v>14.989467581718884</v>
      </c>
      <c r="H256" s="71">
        <f t="shared" si="173"/>
        <v>-139.92917402431732</v>
      </c>
      <c r="I256" s="71"/>
      <c r="J256" s="71">
        <f t="shared" ref="J256:J264" si="219">Vin/(Rout+DCR/1000)</f>
        <v>42.477876106194692</v>
      </c>
      <c r="K256" s="71" t="str">
        <f t="shared" ref="K256:K264" si="220">IMSUM(1,IMPRODUCT(C256,ncap*(cap*10^-6)*(Rout+(esr/(ncap*1000)))))</f>
        <v>1+119.477361870733j</v>
      </c>
      <c r="L256" s="71">
        <f t="shared" ref="L256:L264" si="221">(IMPRODUCT(C256,C256))/Gdo^2 + 1</f>
        <v>-1795.7386387314175</v>
      </c>
      <c r="M256" s="71" t="str">
        <f t="shared" ref="M256:M264" si="222">IMDIV(C256,Q*Gdo)</f>
        <v>18.3729858140381j</v>
      </c>
      <c r="N256" s="71" t="str">
        <f t="shared" si="174"/>
        <v>-1795.73863873142+18.3729858140381j</v>
      </c>
      <c r="O256" s="71" t="str">
        <f t="shared" si="175"/>
        <v>0.000123849736408093-0.0665325586944461j</v>
      </c>
      <c r="P256" s="71" t="str">
        <f t="shared" si="176"/>
        <v>0.00526087375892784-2.82616178525081j</v>
      </c>
      <c r="Q256" s="71"/>
      <c r="R256" s="71">
        <f t="shared" ref="R256:R264" si="223">Vin/(1+((DCR*10^-3)/Rout))</f>
        <v>46.725663716814154</v>
      </c>
      <c r="S256" s="71" t="str">
        <f t="shared" ref="S256:S264" si="224">IMSUM(1,IMPRODUCT(C256,ncap*(cap*10^-6)*(esr/(ncap*1000))))</f>
        <v>1+0.162701809174853j</v>
      </c>
      <c r="T256" s="71" t="str">
        <f t="shared" si="177"/>
        <v>-1795.73863873142+18.3729858140381j</v>
      </c>
      <c r="U256" s="71" t="str">
        <f t="shared" si="178"/>
        <v>-0.000555888706826559-0.0000962919328960452j</v>
      </c>
      <c r="V256" s="71" t="str">
        <f t="shared" si="179"/>
        <v>-0.0259742687791525-0.00449930447514264j</v>
      </c>
      <c r="W256" s="71"/>
      <c r="X256" s="71" t="str">
        <f t="shared" ref="X256:X264" si="225">IMPRODUCT(Fm,Rt,P256,F256)</f>
        <v>-0.495016357452021+0.586239956825141j</v>
      </c>
      <c r="Y256" s="71">
        <f t="shared" si="180"/>
        <v>-2.3009233054771778</v>
      </c>
      <c r="Z256" s="71">
        <f t="shared" si="181"/>
        <v>-49.82251858924991</v>
      </c>
      <c r="AA256" s="71"/>
      <c r="AB256" s="71" t="str">
        <f t="shared" ref="AB256:AB264" si="226">IMPRODUCT(Fm,V256)</f>
        <v>-0.00418508958731631-0.000724947927088461j</v>
      </c>
      <c r="AC256" s="71">
        <f t="shared" si="182"/>
        <v>-47.437508437689814</v>
      </c>
      <c r="AD256" s="71">
        <f t="shared" si="183"/>
        <v>9.8273488966030413</v>
      </c>
      <c r="AE256" s="71"/>
      <c r="AF256" s="71" t="str">
        <f t="shared" si="184"/>
        <v>-0.00423994584287363+0.00348660351035316j</v>
      </c>
      <c r="AG256" s="71">
        <f t="shared" si="185"/>
        <v>-45.209497766668477</v>
      </c>
      <c r="AH256" s="71">
        <f t="shared" si="186"/>
        <v>-39.431235224797348</v>
      </c>
      <c r="AI256" s="71"/>
      <c r="AJ256" s="71" t="str">
        <f t="shared" ref="AJ256:AJ264" si="227">IMDIV(_Rfb1,IMSUM(1,IMPRODUCT(C256,_Cfb1*_Rfb1)))</f>
        <v>345.098610891108-5864.36424839657j</v>
      </c>
      <c r="AK256" s="71" t="str">
        <f t="shared" ref="AK256:AK264" si="228">IMDIV(_Rfb2,IMSUM(1,IMPRODUCT(C256,_Cfb2*_Rfb2)))</f>
        <v>31292.0853434182-4706.60449258415j</v>
      </c>
      <c r="AL256" s="71" t="str">
        <f t="shared" si="187"/>
        <v>10000-6146.21315565899j</v>
      </c>
      <c r="AM256" s="71" t="str">
        <f t="shared" si="188"/>
        <v>426.343805119576-2385.8379339869j</v>
      </c>
      <c r="AN256" s="71" t="str">
        <f t="shared" si="189"/>
        <v>10426.3438051196-2385.8379339869j</v>
      </c>
      <c r="AO256" s="71" t="str">
        <f t="shared" si="190"/>
        <v>7829.33577595796-1634.8028677729j</v>
      </c>
      <c r="AP256" s="71" t="str">
        <f t="shared" si="191"/>
        <v>0.93447219292388+0.163468147342028j</v>
      </c>
      <c r="AQ256" s="71" t="str">
        <f t="shared" ref="AQ256:AQ264" si="229">IMSUM(1,IMPRODUCT(C256,_Res1*_Cap1))</f>
        <v>1+57.8495321510587j</v>
      </c>
      <c r="AR256" s="71" t="str">
        <f t="shared" ref="AR256:AR264" si="230">IMSUM(1,IMPRODUCT(C256,_Res1*_Cap1*_Cap2/(_Cap1+_Cap2)))</f>
        <v>1+0.115468128046025j</v>
      </c>
      <c r="AS256" s="71" t="str">
        <f t="shared" ref="AS256:AS264" si="231">IMPRODUCT(C256,(_Cap1+_Cap2))</f>
        <v>0.000181141347548003j</v>
      </c>
      <c r="AT256" s="71" t="str">
        <f t="shared" si="192"/>
        <v>-0.0000209160523131023+0.000181141347548003j</v>
      </c>
      <c r="AU256" s="149" t="str">
        <f t="shared" si="193"/>
        <v>314530.233226344-41838.7679831414j</v>
      </c>
      <c r="AV256" s="71" t="str">
        <f t="shared" ref="AV256:AV264" si="232">+IMDIV(1,IMSUM(IMDIV(1,_R3_T),IMDIV(1,AJ256),IMDIV(1,AK256)))</f>
        <v>2514.49053633081-4232.421376107j</v>
      </c>
      <c r="AW256" s="71"/>
      <c r="AX256" s="71" t="str">
        <f t="shared" ref="AX256:AX264" si="233">IMDIV(AV256,_R3_T)</f>
        <v>0.157155658520676-0.264526336006687j</v>
      </c>
      <c r="AY256" s="71"/>
      <c r="AZ256" s="71" t="str">
        <f t="shared" si="194"/>
        <v>10.1584357139229-1.04716369671566j</v>
      </c>
      <c r="BA256" s="71" t="str">
        <f t="shared" si="195"/>
        <v>1.3194532782701-2.85174147929979j</v>
      </c>
      <c r="BB256" s="71">
        <f t="shared" si="196"/>
        <v>9.9446613448693224</v>
      </c>
      <c r="BC256" s="71">
        <f t="shared" si="197"/>
        <v>114.82919438521934</v>
      </c>
      <c r="BD256" s="71" t="str">
        <f t="shared" ref="BD256:BD264" si="234">IMPRODUCT(BA256,Fm,V256)</f>
        <v>-0.00758939424984913+0.0109782586517636j</v>
      </c>
      <c r="BE256" s="71">
        <f t="shared" si="198"/>
        <v>-37.492847092820476</v>
      </c>
      <c r="BF256" s="71">
        <f t="shared" si="199"/>
        <v>-55.343456718177691</v>
      </c>
      <c r="BG256" s="71"/>
      <c r="BH256" s="71" t="str">
        <f t="shared" ref="BH256:BH264" si="235">IMDIV(BD256,IMSUM(1,X256))</f>
        <v>0.0043484814102791+0.016691639861871j</v>
      </c>
      <c r="BI256" s="71">
        <f t="shared" si="200"/>
        <v>-35.264836421799131</v>
      </c>
      <c r="BJ256" s="71">
        <f t="shared" si="201"/>
        <v>-104.60204083957807</v>
      </c>
      <c r="BK256" s="71"/>
      <c r="BL256" s="71">
        <f t="shared" si="202"/>
        <v>36.264836421799131</v>
      </c>
      <c r="BM256" s="71">
        <f t="shared" si="203"/>
        <v>104.60204083957807</v>
      </c>
      <c r="BN256" s="71"/>
      <c r="BO256" s="158"/>
      <c r="BP256" s="158" t="str">
        <f t="shared" ref="BP256:BP264" si="236">IMSUM(1/_Rfb1,IMPRODUCT(C256,_Cfb1))</f>
        <v>0.00001+0.000169933000693735j</v>
      </c>
      <c r="BQ256" s="158" t="str">
        <f t="shared" ref="BQ256:BQ264" si="237">IMDIV(IMPRODUCT(C256,_Cap1),IMSUM(1,IMPRODUCT(C256,_Cap1,_Res1)))</f>
        <v>3.12406648657937E-06+5.40033146408461E-08j</v>
      </c>
      <c r="BR256" s="158" t="str">
        <f t="shared" ref="BR256:BR264" si="238">IMDIV(IMSUM(1/70000000,BQ256),IMSUB(BQ256,gm))</f>
        <v>-0.0851033746330268-0.0015890900480343j</v>
      </c>
      <c r="BS256" s="158" t="str">
        <f t="shared" ref="BS256:BS264" si="239">IMSUM(BP256,BQ256,1/_Rfb2)</f>
        <v>0.0000443740664865794+0.000169987004008376j</v>
      </c>
      <c r="BT256" s="158" t="str">
        <f t="shared" si="204"/>
        <v>-3.50625814783333E-06-0.0000145369820723153j</v>
      </c>
      <c r="BU256" s="158" t="str">
        <f t="shared" si="205"/>
        <v>-3.12406648657937E-06-5.40033146408461E-08j</v>
      </c>
      <c r="BV256" s="158" t="str">
        <f t="shared" si="206"/>
        <v>-0.0000066303246344127-0.0000145909853869561j</v>
      </c>
      <c r="BW256" s="158" t="str">
        <f t="shared" si="207"/>
        <v>0.75124077526109-0.432293965775844j</v>
      </c>
      <c r="BX256" s="158" t="str">
        <f t="shared" si="208"/>
        <v>-0.00001-0.000169933000693735j</v>
      </c>
      <c r="BY256" s="158" t="str">
        <f t="shared" si="209"/>
        <v>9.09645601799568-1.41600869090012j</v>
      </c>
      <c r="BZ256" s="71">
        <f t="shared" si="210"/>
        <v>19.28142744107619</v>
      </c>
      <c r="CA256" s="71">
        <f t="shared" si="211"/>
        <v>171.15200847153289</v>
      </c>
      <c r="CB256" s="158" t="str">
        <f t="shared" ref="CB256:CB264" si="240">IMPRODUCT(BY256,Fm,V256)</f>
        <v>-0.0390960159276018-0.000668333706261833j</v>
      </c>
      <c r="CC256" s="71" t="str">
        <f t="shared" ref="CC256:CC264" si="241">IMDIV(CB256,IMSUM(1,X256))</f>
        <v>-0.0336314200060006+0.0377195356465718j</v>
      </c>
      <c r="CD256" s="71">
        <f t="shared" si="212"/>
        <v>-25.928070325592287</v>
      </c>
      <c r="CE256" s="71">
        <f t="shared" si="213"/>
        <v>-48.27922675326451</v>
      </c>
      <c r="CF256" s="71"/>
      <c r="CG256" s="71">
        <f t="shared" si="214"/>
        <v>26.928070325592287</v>
      </c>
      <c r="CH256" s="71">
        <f t="shared" si="215"/>
        <v>48.27922675326451</v>
      </c>
      <c r="CI256" s="71"/>
      <c r="CJ256" s="158"/>
      <c r="CK256" s="158"/>
      <c r="CL256" s="158"/>
      <c r="CM256" s="71"/>
      <c r="CN256" s="158"/>
      <c r="CO256" s="158"/>
      <c r="CP256" s="158"/>
      <c r="CQ256" s="64"/>
      <c r="CR256" s="69"/>
      <c r="CS256" s="69"/>
      <c r="CT256" s="69"/>
      <c r="CU256" s="64"/>
      <c r="CV256" s="69"/>
      <c r="CW256" s="69"/>
      <c r="CX256" s="69"/>
      <c r="CY256" s="64"/>
      <c r="CZ256" s="69"/>
      <c r="DA256" s="69"/>
      <c r="DB256" s="69"/>
      <c r="DC256" s="64"/>
      <c r="DD256" s="69"/>
      <c r="DE256" s="69"/>
      <c r="DF256" s="69"/>
      <c r="DG256" s="64"/>
      <c r="DH256" s="69"/>
      <c r="DI256" s="69"/>
      <c r="DJ256" s="69"/>
      <c r="DK256" s="64"/>
      <c r="DL256" s="69"/>
      <c r="DM256" s="69"/>
      <c r="DN256" s="69"/>
      <c r="DO256" s="70"/>
    </row>
    <row r="257" spans="1:119">
      <c r="A257" s="71">
        <v>193</v>
      </c>
      <c r="B257" s="71">
        <f t="shared" si="216"/>
        <v>616595.00186148309</v>
      </c>
      <c r="C257" s="71" t="str">
        <f t="shared" ref="C257:C264" si="242">COMPLEX(0,2*PI()*B257,"j")</f>
        <v>3874180.65617644j</v>
      </c>
      <c r="D257" s="71">
        <f t="shared" si="217"/>
        <v>-5.0830303411289925</v>
      </c>
      <c r="E257" s="71" t="str">
        <f t="shared" si="218"/>
        <v>-3.87418065617644j</v>
      </c>
      <c r="F257" s="71" t="str">
        <f t="shared" ref="F257:F264" si="243">IMSUM(D257,E257)</f>
        <v>-5.08303034112899-3.87418065617644j</v>
      </c>
      <c r="G257" s="71">
        <f t="shared" ref="G257:G264" si="244">20*LOG(IMABS(F257),10)</f>
        <v>16.111545643323375</v>
      </c>
      <c r="H257" s="71">
        <f t="shared" ref="H257:H264" si="245">(IMARGUMENT(F257)*(180/PI()))</f>
        <v>-142.68609950328627</v>
      </c>
      <c r="I257" s="71"/>
      <c r="J257" s="71">
        <f t="shared" si="219"/>
        <v>42.477876106194692</v>
      </c>
      <c r="K257" s="71" t="str">
        <f t="shared" si="220"/>
        <v>1+128.02229978335j</v>
      </c>
      <c r="L257" s="71">
        <f t="shared" si="221"/>
        <v>-2061.9319749428519</v>
      </c>
      <c r="M257" s="71" t="str">
        <f t="shared" si="222"/>
        <v>19.6870089945985j</v>
      </c>
      <c r="N257" s="71" t="str">
        <f t="shared" ref="N257:N264" si="246">IMSUM(L257,M257)</f>
        <v>-2061.93197494285+19.6870089945985j</v>
      </c>
      <c r="O257" s="71" t="str">
        <f t="shared" ref="O257:O264" si="247">IMDIV(K257,N257)</f>
        <v>0.000107819724937405-0.0620874881864149j</v>
      </c>
      <c r="P257" s="71" t="str">
        <f t="shared" ref="P257:P264" si="248">IMPRODUCT(J257,O257)</f>
        <v>0.00457995291769508-2.63734463092736j</v>
      </c>
      <c r="Q257" s="71"/>
      <c r="R257" s="71">
        <f t="shared" si="223"/>
        <v>46.725663716814154</v>
      </c>
      <c r="S257" s="71" t="str">
        <f t="shared" si="224"/>
        <v>1+0.17433812952794j</v>
      </c>
      <c r="T257" s="71" t="str">
        <f t="shared" ref="T257:T264" si="249">IMSUM(L257,M257)</f>
        <v>-2061.93197494285+19.6870089945985j</v>
      </c>
      <c r="U257" s="71" t="str">
        <f t="shared" ref="U257:U264" si="250">IMDIV(S257,T257)</f>
        <v>-0.000484130639221127-0.0000891732685710659j</v>
      </c>
      <c r="V257" s="71" t="str">
        <f t="shared" ref="V257:V264" si="251">IMPRODUCT(R257,U257)</f>
        <v>-0.0226213254432527-0.00416668015978078j</v>
      </c>
      <c r="W257" s="71"/>
      <c r="X257" s="71" t="str">
        <f t="shared" si="225"/>
        <v>-0.495014388939189+0.647138241061524j</v>
      </c>
      <c r="Y257" s="71">
        <f t="shared" ref="Y257:Y264" si="252">20*LOG(IMABS(X257),10)</f>
        <v>-1.7794499037839531</v>
      </c>
      <c r="Z257" s="71">
        <f t="shared" ref="Z257:Z264" si="253">IF((IMARGUMENT(X257)*(180/PI()))&lt;0,(IMARGUMENT(X257)*(180/PI()))+180,(IMARGUMENT(X257)*(180/PI()))-180)</f>
        <v>-52.586601051058793</v>
      </c>
      <c r="AA257" s="71"/>
      <c r="AB257" s="71" t="str">
        <f t="shared" si="226"/>
        <v>-0.00364484846017442-0.000671354019573866j</v>
      </c>
      <c r="AC257" s="71">
        <f t="shared" ref="AC257:AC264" si="254">20*LOG(IMABS(AB257),10)</f>
        <v>-48.621512103229904</v>
      </c>
      <c r="AD257" s="71">
        <f t="shared" ref="AD257:AD264" si="255">IF((IMARGUMENT(AB257)*(180/PI()))&lt;0,(IMARGUMENT(AB257)*(180/PI()))+180,(IMARGUMENT(AB257)*(180/PI()))-180)</f>
        <v>10.436480512003385</v>
      </c>
      <c r="AE257" s="71"/>
      <c r="AF257" s="71" t="str">
        <f t="shared" ref="AF257:AF264" si="256">IMDIV(AB257,IMSUM(1,X257))</f>
        <v>-0.00337646243462231+0.00299747935034855j</v>
      </c>
      <c r="AG257" s="71">
        <f t="shared" ref="AG257:AG264" si="257">20*LOG(IMABS(AF257),10)</f>
        <v>-46.906811666307497</v>
      </c>
      <c r="AH257" s="71">
        <f t="shared" ref="AH257:AH264" si="258">IF((IMARGUMENT(AF257)*(180/PI()))&lt;0,(IMARGUMENT(AF257)*(180/PI()))+180,(IMARGUMENT(AF257)*(180/PI()))-180)</f>
        <v>-41.59730232601828</v>
      </c>
      <c r="AI257" s="71"/>
      <c r="AJ257" s="71" t="str">
        <f t="shared" si="227"/>
        <v>300.702228592556-5475.38135922742j</v>
      </c>
      <c r="AK257" s="71" t="str">
        <f t="shared" si="228"/>
        <v>31189.8604587216-5026.7424088137j</v>
      </c>
      <c r="AL257" s="71" t="str">
        <f t="shared" ref="AL257:AL264" si="259">IMDIV(IMSUM(1,IMPRODUCT(C257,10000,0.000000000045)),IMPRODUCT(C257,0.000000000045))</f>
        <v>10000-5735.9798611338j</v>
      </c>
      <c r="AM257" s="71" t="str">
        <f t="shared" ref="AM257:AM264" si="260">IMDIV(AL257,IMSUM(1,IMPRODUCT(C257,AL257,0.0000000001)))</f>
        <v>393.82495380326-2253.63999695523j</v>
      </c>
      <c r="AN257" s="71" t="str">
        <f t="shared" ref="AN257:AN264" si="261">IMSUM(10000,AM257)</f>
        <v>10393.8249538033-2253.63999695523j</v>
      </c>
      <c r="AO257" s="71" t="str">
        <f t="shared" ref="AO257:AO264" si="262">IMDIV(IMPRODUCT(AN257,AK257),IMSUM(AN257,AK257))</f>
        <v>7800.28576857246-1581.11850338808j</v>
      </c>
      <c r="AP257" s="71" t="str">
        <f t="shared" ref="AP257:AP264" si="263">IMDIV(AK257,IMSUM(AJ257,AK257))</f>
        <v>0.939223733870743+0.153604797037404j</v>
      </c>
      <c r="AQ257" s="71" t="str">
        <f t="shared" si="229"/>
        <v>1+61.986890498823j</v>
      </c>
      <c r="AR257" s="71" t="str">
        <f t="shared" si="230"/>
        <v>1+0.123726328340964j</v>
      </c>
      <c r="AS257" s="71" t="str">
        <f t="shared" si="231"/>
        <v>0.00019409645087444j</v>
      </c>
      <c r="AT257" s="71" t="str">
        <f t="shared" ref="AT257:AT264" si="264">IMPRODUCT(AR257,AS257)</f>
        <v>-0.0000240148412107068+0.00019409645087444j</v>
      </c>
      <c r="AU257" s="149" t="str">
        <f t="shared" ref="AU257:AU264" si="265">IMDIV(AQ257,AT257)</f>
        <v>313918.304242913-43992.0369025786j</v>
      </c>
      <c r="AV257" s="71" t="str">
        <f t="shared" si="232"/>
        <v>2266.32042113657-4087.52296637684j</v>
      </c>
      <c r="AW257" s="71"/>
      <c r="AX257" s="71" t="str">
        <f t="shared" si="233"/>
        <v>0.141645026321036-0.255470185398552j</v>
      </c>
      <c r="AY257" s="71"/>
      <c r="AZ257" s="71" t="str">
        <f t="shared" ref="AZ257:AZ264" si="266">IMDIV(IMDIV(AU257,AJ257),IMPRODUCT(IMSUM(1,IMPRODUCT(C257,1/700000)),IMSUM(1,IMPRODUCT(C257,1/35000000))))</f>
        <v>10.1352793393148-1.27955170235113j</v>
      </c>
      <c r="BA257" s="71" t="str">
        <f t="shared" ref="BA257:BA264" si="267">IMPRODUCT(AX257, IMDIV(IMDIV(AU257,AJ257),IMPRODUCT(IMSUM(1,IMPRODUCT(C257,1/700000)),IMSUM(1,IMPRODUCT(C257,1/35000000)))))</f>
        <v>1.10872459816162-2.77050382643952j</v>
      </c>
      <c r="BB257" s="71">
        <f t="shared" ref="BB257:BB264" si="268">20*LOG(IMABS(BA257),10)</f>
        <v>9.4963205527479655</v>
      </c>
      <c r="BC257" s="71">
        <f t="shared" ref="BC257:BC264" si="269">IF((IMARGUMENT(BA257)*(180/PI()))&lt;0,(IMARGUMENT(BA257)*(180/PI()))+180,(IMARGUMENT(BA257)*(180/PI()))-180)</f>
        <v>111.81073419819624</v>
      </c>
      <c r="BD257" s="71" t="str">
        <f t="shared" si="234"/>
        <v>-0.00590112202449183+0.00935371989012919j</v>
      </c>
      <c r="BE257" s="71">
        <f t="shared" ref="BE257:BE264" si="270">20*LOG(IMABS(BD257),10)</f>
        <v>-39.125191550481951</v>
      </c>
      <c r="BF257" s="71">
        <f t="shared" ref="BF257:BF264" si="271">IF((IMARGUMENT(BD257)*(180/PI()))&lt;0,(IMARGUMENT(BD257)*(180/PI()))+180,(IMARGUMENT(BD257)*(180/PI()))-180)</f>
        <v>-57.752785289800357</v>
      </c>
      <c r="BG257" s="71"/>
      <c r="BH257" s="71" t="str">
        <f t="shared" si="235"/>
        <v>0.00456096105377967+0.0126778811831633j</v>
      </c>
      <c r="BI257" s="71">
        <f t="shared" ref="BI257:BI264" si="272">20*LOG(IMABS(BH257),10)</f>
        <v>-37.410491113559566</v>
      </c>
      <c r="BJ257" s="71">
        <f t="shared" ref="BJ257:BJ264" si="273">IF((IMARGUMENT(BH257)*(180/PI()))&lt;0,(IMARGUMENT(BH257)*(180/PI()))+180,(IMARGUMENT(BH257)*(180/PI()))-180)</f>
        <v>-109.78656812782208</v>
      </c>
      <c r="BK257" s="71"/>
      <c r="BL257" s="71">
        <f t="shared" ref="BL257:BL264" si="274">1-BI257</f>
        <v>38.410491113559566</v>
      </c>
      <c r="BM257" s="71">
        <f t="shared" ref="BM257:BM264" si="275">+-1*BJ257</f>
        <v>109.78656812782208</v>
      </c>
      <c r="BN257" s="71"/>
      <c r="BO257" s="158"/>
      <c r="BP257" s="158" t="str">
        <f t="shared" si="236"/>
        <v>0.00001+0.000182086490840293j</v>
      </c>
      <c r="BQ257" s="158" t="str">
        <f t="shared" si="237"/>
        <v>3.12418691245836E-06+5.04007684095347E-08j</v>
      </c>
      <c r="BR257" s="158" t="str">
        <f t="shared" si="238"/>
        <v>-0.0851072183899451-0.00148309238588865j</v>
      </c>
      <c r="BS257" s="158" t="str">
        <f t="shared" si="239"/>
        <v>0.0000443741869124584+0.000182136891608703j</v>
      </c>
      <c r="BT257" s="158" t="str">
        <f t="shared" ref="BT257:BT264" si="276">IMPRODUCT(BR257,BS257)</f>
        <v>-3.50643777930055E-06-0.0000155669752297475j</v>
      </c>
      <c r="BU257" s="158" t="str">
        <f t="shared" ref="BU257:BU264" si="277">IMPRODUCT(-1,BQ257)</f>
        <v>-3.12418691245836E-06-5.04007684095347E-08j</v>
      </c>
      <c r="BV257" s="158" t="str">
        <f t="shared" ref="BV257:BV264" si="278">IMSUM(BT257,BU257)</f>
        <v>-6.63062469175891E-06-0.000015617375998157j</v>
      </c>
      <c r="BW257" s="158" t="str">
        <f t="shared" ref="BW257:BW264" si="279">IMDIV(1,IMSUM(1,IMPRODUCT(C257,1/6283185)))</f>
        <v>0.72453822332769-0.446746669002517j</v>
      </c>
      <c r="BX257" s="158" t="str">
        <f t="shared" ref="BX257:BX264" si="280">IMPRODUCT(-1,BP257)</f>
        <v>-0.00001-0.000182086490840293j</v>
      </c>
      <c r="BY257" s="158" t="str">
        <f t="shared" ref="BY257:BY264" si="281">IMPRODUCT(BW257,IMDIV(BX257,BV257))</f>
        <v>8.95560454769029-1.87039505525378j</v>
      </c>
      <c r="BZ257" s="71">
        <f t="shared" ref="BZ257:BZ264" si="282">20*LOG(IMABS(BY257),10)</f>
        <v>19.227318425283375</v>
      </c>
      <c r="CA257" s="71">
        <f t="shared" ref="CA257:CA264" si="283">IF((IMARGUMENT(BY257)*(180/PI()))&lt;0,(IMARGUMENT(BY257)*(180/PI()))+180,(IMARGUMENT(BY257)*(180/PI()))-180)</f>
        <v>168.20323808106258</v>
      </c>
      <c r="CB257" s="158" t="str">
        <f t="shared" si="240"/>
        <v>-0.0338975186841157+0.000804925426253711j</v>
      </c>
      <c r="CC257" s="71" t="str">
        <f t="shared" si="241"/>
        <v>-0.0246317917794917+0.0331595583435569j</v>
      </c>
      <c r="CD257" s="71">
        <f t="shared" ref="CD257:CD264" si="284">20*LOG(IMABS(CC257),10)</f>
        <v>-27.679493241024133</v>
      </c>
      <c r="CE257" s="71">
        <f t="shared" ref="CE257:CE264" si="285">IF((IMARGUMENT(CC257)*(180/PI()))&lt;0,(IMARGUMENT(CC257)*(180/PI()))+180,(IMARGUMENT(CC257)*(180/PI()))-180)</f>
        <v>-53.394064244955715</v>
      </c>
      <c r="CF257" s="71"/>
      <c r="CG257" s="71">
        <f t="shared" ref="CG257:CG264" si="286">1-CD257</f>
        <v>28.679493241024133</v>
      </c>
      <c r="CH257" s="71">
        <f t="shared" ref="CH257:CH264" si="287">+-1*CE257</f>
        <v>53.394064244955715</v>
      </c>
      <c r="CI257" s="71"/>
      <c r="CJ257" s="158"/>
      <c r="CK257" s="158"/>
      <c r="CL257" s="158"/>
      <c r="CM257" s="71"/>
      <c r="CN257" s="158"/>
      <c r="CO257" s="158"/>
      <c r="CP257" s="158"/>
      <c r="CQ257" s="64"/>
      <c r="CR257" s="69"/>
      <c r="CS257" s="69"/>
      <c r="CT257" s="69"/>
      <c r="CU257" s="64"/>
      <c r="CV257" s="69"/>
      <c r="CW257" s="69"/>
      <c r="CX257" s="69"/>
      <c r="CY257" s="64"/>
      <c r="CZ257" s="69"/>
      <c r="DA257" s="69"/>
      <c r="DB257" s="69"/>
      <c r="DC257" s="64"/>
      <c r="DD257" s="69"/>
      <c r="DE257" s="69"/>
      <c r="DF257" s="69"/>
      <c r="DG257" s="64"/>
      <c r="DH257" s="69"/>
      <c r="DI257" s="69"/>
      <c r="DJ257" s="69"/>
      <c r="DK257" s="64"/>
      <c r="DL257" s="69"/>
      <c r="DM257" s="69"/>
      <c r="DN257" s="69"/>
      <c r="DO257" s="70"/>
    </row>
    <row r="258" spans="1:119">
      <c r="A258" s="71">
        <v>194</v>
      </c>
      <c r="B258" s="71">
        <f t="shared" si="216"/>
        <v>660693.44800759561</v>
      </c>
      <c r="C258" s="71" t="str">
        <f t="shared" si="242"/>
        <v>4151259.36507114j</v>
      </c>
      <c r="D258" s="71">
        <f t="shared" si="217"/>
        <v>-5.9842533158426141</v>
      </c>
      <c r="E258" s="71" t="str">
        <f t="shared" si="218"/>
        <v>-4.15125936507114j</v>
      </c>
      <c r="F258" s="71" t="str">
        <f t="shared" si="243"/>
        <v>-5.98425331584261-4.15125936507114j</v>
      </c>
      <c r="G258" s="71">
        <f t="shared" si="244"/>
        <v>17.246382482668757</v>
      </c>
      <c r="H258" s="71">
        <f t="shared" si="245"/>
        <v>-145.25106573393205</v>
      </c>
      <c r="I258" s="71"/>
      <c r="J258" s="71">
        <f t="shared" si="219"/>
        <v>42.477876106194692</v>
      </c>
      <c r="K258" s="71" t="str">
        <f t="shared" si="220"/>
        <v>1+137.178365718776j</v>
      </c>
      <c r="L258" s="71">
        <f t="shared" si="221"/>
        <v>-2367.5628179323326</v>
      </c>
      <c r="M258" s="71" t="str">
        <f t="shared" si="222"/>
        <v>21.0950102000987j</v>
      </c>
      <c r="N258" s="71" t="str">
        <f t="shared" si="246"/>
        <v>-2367.56281793233+21.0950102000987j</v>
      </c>
      <c r="O258" s="71" t="str">
        <f t="shared" si="247"/>
        <v>0.0000938699790423093-0.0579399137761469j</v>
      </c>
      <c r="P258" s="71" t="str">
        <f t="shared" si="248"/>
        <v>0.00398739733985031-2.46116447898677j</v>
      </c>
      <c r="Q258" s="71"/>
      <c r="R258" s="71">
        <f t="shared" si="223"/>
        <v>46.725663716814154</v>
      </c>
      <c r="S258" s="71" t="str">
        <f t="shared" si="224"/>
        <v>1+0.186806671428201j</v>
      </c>
      <c r="T258" s="71" t="str">
        <f t="shared" si="249"/>
        <v>-2367.56281793233+21.0950102000987j</v>
      </c>
      <c r="U258" s="71" t="str">
        <f t="shared" si="250"/>
        <v>-0.00042163878108012-0.0000826593255872955j</v>
      </c>
      <c r="V258" s="71" t="str">
        <f t="shared" si="251"/>
        <v>-0.0197013518947171-0.00386231185045062j</v>
      </c>
      <c r="W258" s="71"/>
      <c r="X258" s="71" t="str">
        <f t="shared" si="225"/>
        <v>-0.495012653419913+0.711123323718288j</v>
      </c>
      <c r="Y258" s="71">
        <f t="shared" si="252"/>
        <v>-1.2451396780557462</v>
      </c>
      <c r="Z258" s="71">
        <f t="shared" si="253"/>
        <v>-55.158239414977317</v>
      </c>
      <c r="AA258" s="71"/>
      <c r="AB258" s="71" t="str">
        <f t="shared" si="226"/>
        <v>-0.00317436934882312-0.000622312845290296j</v>
      </c>
      <c r="AC258" s="71">
        <f t="shared" si="254"/>
        <v>-49.80306666765064</v>
      </c>
      <c r="AD258" s="71">
        <f t="shared" si="255"/>
        <v>11.091767308751969</v>
      </c>
      <c r="AE258" s="71"/>
      <c r="AF258" s="71" t="str">
        <f t="shared" si="256"/>
        <v>-0.00268901591066292+0.00255433942130887j</v>
      </c>
      <c r="AG258" s="71">
        <f t="shared" si="257"/>
        <v>-48.615249938496177</v>
      </c>
      <c r="AH258" s="71">
        <f t="shared" si="258"/>
        <v>-43.528671487032796</v>
      </c>
      <c r="AI258" s="71"/>
      <c r="AJ258" s="71" t="str">
        <f t="shared" si="227"/>
        <v>262.00235346045-5111.90670032486j</v>
      </c>
      <c r="AK258" s="71" t="str">
        <f t="shared" si="228"/>
        <v>31073.311161979-5366.12435694128j</v>
      </c>
      <c r="AL258" s="71" t="str">
        <f t="shared" si="259"/>
        <v>10000-5353.12787468808j</v>
      </c>
      <c r="AM258" s="71" t="str">
        <f t="shared" si="260"/>
        <v>362.113244678011-2127.83396054709j</v>
      </c>
      <c r="AN258" s="71" t="str">
        <f t="shared" si="261"/>
        <v>10362.113244678-2127.83396054709j</v>
      </c>
      <c r="AO258" s="71" t="str">
        <f t="shared" si="262"/>
        <v>7772.27519633315-1531.97727751977j</v>
      </c>
      <c r="AP258" s="71" t="str">
        <f t="shared" si="263"/>
        <v>0.943415634455547+0.144214735830479j</v>
      </c>
      <c r="AQ258" s="71" t="str">
        <f t="shared" si="229"/>
        <v>1+66.4201498411382j</v>
      </c>
      <c r="AR258" s="71" t="str">
        <f t="shared" si="230"/>
        <v>1+0.132575149383509j</v>
      </c>
      <c r="AS258" s="71" t="str">
        <f t="shared" si="231"/>
        <v>0.000207978094190064j</v>
      </c>
      <c r="AT258" s="71" t="str">
        <f t="shared" si="264"/>
        <v>-0.0000275727269057452+0.000207978094190064j</v>
      </c>
      <c r="AU258" s="149" t="str">
        <f t="shared" si="265"/>
        <v>313218.645550855-46333.2074134445j</v>
      </c>
      <c r="AV258" s="71" t="str">
        <f t="shared" si="232"/>
        <v>2035.64490576129-3934.05943118789j</v>
      </c>
      <c r="AW258" s="71"/>
      <c r="AX258" s="71" t="str">
        <f t="shared" si="233"/>
        <v>0.127227806610081-0.245878714449243j</v>
      </c>
      <c r="AY258" s="71"/>
      <c r="AZ258" s="71" t="str">
        <f t="shared" si="266"/>
        <v>10.1006261258978-1.51698897076424j</v>
      </c>
      <c r="BA258" s="71" t="str">
        <f t="shared" si="267"/>
        <v>0.912085209421265-2.67653214637021j</v>
      </c>
      <c r="BB258" s="71">
        <f t="shared" si="268"/>
        <v>9.0285778148563658</v>
      </c>
      <c r="BC258" s="71">
        <f t="shared" si="269"/>
        <v>108.81763439597084</v>
      </c>
      <c r="BD258" s="71" t="str">
        <f t="shared" si="234"/>
        <v>-0.00456093566782037+0.00792869926475521j</v>
      </c>
      <c r="BE258" s="71">
        <f t="shared" si="270"/>
        <v>-40.774488852794271</v>
      </c>
      <c r="BF258" s="71">
        <f t="shared" si="271"/>
        <v>-60.090598295277175</v>
      </c>
      <c r="BG258" s="71"/>
      <c r="BH258" s="71" t="str">
        <f t="shared" si="235"/>
        <v>0.00438415993385977+0.00952701273300778j</v>
      </c>
      <c r="BI258" s="71">
        <f t="shared" si="272"/>
        <v>-39.586672123639801</v>
      </c>
      <c r="BJ258" s="71">
        <f t="shared" si="273"/>
        <v>-114.71103709106191</v>
      </c>
      <c r="BK258" s="71"/>
      <c r="BL258" s="71">
        <f t="shared" si="274"/>
        <v>40.586672123639801</v>
      </c>
      <c r="BM258" s="71">
        <f t="shared" si="275"/>
        <v>114.71103709106191</v>
      </c>
      <c r="BN258" s="71"/>
      <c r="BO258" s="158"/>
      <c r="BP258" s="158" t="str">
        <f t="shared" si="236"/>
        <v>0.00001+0.000195109190158344j</v>
      </c>
      <c r="BQ258" s="158" t="str">
        <f t="shared" si="237"/>
        <v>0.0000031242918065791+4.70383131331635E-08j</v>
      </c>
      <c r="BR258" s="158" t="str">
        <f t="shared" si="238"/>
        <v>-0.0851105664463718-0.00138415702664974j</v>
      </c>
      <c r="BS258" s="158" t="str">
        <f t="shared" si="239"/>
        <v>0.0000443742918065791+0.000195156228471477j</v>
      </c>
      <c r="BT258" s="158" t="str">
        <f t="shared" si="276"/>
        <v>-3.50659424638129E-06-0.0000166712781385516j</v>
      </c>
      <c r="BU258" s="158" t="str">
        <f t="shared" si="277"/>
        <v>-0.0000031242918065791-4.70383131331635E-08j</v>
      </c>
      <c r="BV258" s="158" t="str">
        <f t="shared" si="278"/>
        <v>-6.63088605296039E-06-0.0000167183164516848j</v>
      </c>
      <c r="BW258" s="158" t="str">
        <f t="shared" si="279"/>
        <v>0.696128749746213-0.459927726412517j</v>
      </c>
      <c r="BX258" s="158" t="str">
        <f t="shared" si="280"/>
        <v>-0.00001-0.000195109190158344j</v>
      </c>
      <c r="BY258" s="158" t="str">
        <f t="shared" si="281"/>
        <v>8.76430937046363-2.30778482224811j</v>
      </c>
      <c r="BZ258" s="71">
        <f t="shared" si="282"/>
        <v>19.145493558642446</v>
      </c>
      <c r="CA258" s="71">
        <f t="shared" si="283"/>
        <v>165.24795360037422</v>
      </c>
      <c r="CB258" s="158" t="str">
        <f t="shared" si="240"/>
        <v>-0.029257319168254+0.00187161910208599j</v>
      </c>
      <c r="CC258" s="71" t="str">
        <f t="shared" si="241"/>
        <v>-0.0176725015957822+0.0285926910309336j</v>
      </c>
      <c r="CD258" s="71">
        <f t="shared" si="284"/>
        <v>-29.469756379853717</v>
      </c>
      <c r="CE258" s="71">
        <f t="shared" si="285"/>
        <v>-58.280717886658621</v>
      </c>
      <c r="CF258" s="71"/>
      <c r="CG258" s="71">
        <f t="shared" si="286"/>
        <v>30.469756379853717</v>
      </c>
      <c r="CH258" s="71">
        <f t="shared" si="287"/>
        <v>58.280717886658621</v>
      </c>
      <c r="CI258" s="71"/>
      <c r="CJ258" s="158"/>
      <c r="CK258" s="158"/>
      <c r="CL258" s="158"/>
      <c r="CM258" s="71"/>
      <c r="CN258" s="158"/>
      <c r="CO258" s="158"/>
      <c r="CP258" s="158"/>
      <c r="CQ258" s="64"/>
      <c r="CR258" s="69"/>
      <c r="CS258" s="69"/>
      <c r="CT258" s="69"/>
      <c r="CU258" s="64"/>
      <c r="CV258" s="69"/>
      <c r="CW258" s="69"/>
      <c r="CX258" s="69"/>
      <c r="CY258" s="64"/>
      <c r="CZ258" s="69"/>
      <c r="DA258" s="69"/>
      <c r="DB258" s="69"/>
      <c r="DC258" s="64"/>
      <c r="DD258" s="69"/>
      <c r="DE258" s="69"/>
      <c r="DF258" s="69"/>
      <c r="DG258" s="64"/>
      <c r="DH258" s="69"/>
      <c r="DI258" s="69"/>
      <c r="DJ258" s="69"/>
      <c r="DK258" s="64"/>
      <c r="DL258" s="69"/>
      <c r="DM258" s="69"/>
      <c r="DN258" s="69"/>
      <c r="DO258" s="70"/>
    </row>
    <row r="259" spans="1:119">
      <c r="A259" s="71">
        <v>195</v>
      </c>
      <c r="B259" s="71">
        <f t="shared" si="216"/>
        <v>707945.78438413853</v>
      </c>
      <c r="C259" s="71" t="str">
        <f t="shared" si="242"/>
        <v>4448154.55072215j</v>
      </c>
      <c r="D259" s="71">
        <f t="shared" si="217"/>
        <v>-7.018995738036395</v>
      </c>
      <c r="E259" s="71" t="str">
        <f t="shared" si="218"/>
        <v>-4.44815455072215j</v>
      </c>
      <c r="F259" s="71" t="str">
        <f t="shared" si="243"/>
        <v>-7.01899573803639-4.44815455072215j</v>
      </c>
      <c r="G259" s="71">
        <f t="shared" si="244"/>
        <v>18.391786523105985</v>
      </c>
      <c r="H259" s="71">
        <f t="shared" si="245"/>
        <v>-147.63630131190038</v>
      </c>
      <c r="I259" s="71"/>
      <c r="J259" s="71">
        <f t="shared" si="219"/>
        <v>42.477876106194692</v>
      </c>
      <c r="K259" s="71" t="str">
        <f t="shared" si="220"/>
        <v>1+146.989267128613j</v>
      </c>
      <c r="L259" s="71">
        <f t="shared" si="221"/>
        <v>-2718.4739771518985</v>
      </c>
      <c r="M259" s="71" t="str">
        <f t="shared" si="222"/>
        <v>22.60371067359j</v>
      </c>
      <c r="N259" s="71" t="str">
        <f t="shared" si="246"/>
        <v>-2718.4739771519+22.60371067359j</v>
      </c>
      <c r="O259" s="71" t="str">
        <f t="shared" si="247"/>
        <v>0.0000817292146176138-0.0540698277712j</v>
      </c>
      <c r="P259" s="71" t="str">
        <f t="shared" si="248"/>
        <v>0.0034716834527836-2.29677144514832j</v>
      </c>
      <c r="Q259" s="71"/>
      <c r="R259" s="71">
        <f t="shared" si="223"/>
        <v>46.725663716814154</v>
      </c>
      <c r="S259" s="71" t="str">
        <f t="shared" si="224"/>
        <v>1+0.200166954782497j</v>
      </c>
      <c r="T259" s="71" t="str">
        <f t="shared" si="249"/>
        <v>-2718.4739771519+22.60371067359j</v>
      </c>
      <c r="U259" s="71" t="str">
        <f t="shared" si="250"/>
        <v>-0.000367215810308119-0.000076685447962933j</v>
      </c>
      <c r="V259" s="71" t="str">
        <f t="shared" si="251"/>
        <v>-0.0171584024639546-0.00358317845348926j</v>
      </c>
      <c r="W259" s="71"/>
      <c r="X259" s="71" t="str">
        <f t="shared" si="225"/>
        <v>-0.495011125908823+0.778501090993099j</v>
      </c>
      <c r="Y259" s="71">
        <f t="shared" si="252"/>
        <v>-0.70019428134519335</v>
      </c>
      <c r="Z259" s="71">
        <f t="shared" si="253"/>
        <v>-57.549695977887055</v>
      </c>
      <c r="AA259" s="71"/>
      <c r="AB259" s="71" t="str">
        <f t="shared" si="226"/>
        <v>-0.00276463803841572-0.000577337632204303j</v>
      </c>
      <c r="AC259" s="71">
        <f t="shared" si="254"/>
        <v>-50.981853314607342</v>
      </c>
      <c r="AD259" s="71">
        <f t="shared" si="255"/>
        <v>11.795525055549774</v>
      </c>
      <c r="AE259" s="71"/>
      <c r="AF259" s="71" t="str">
        <f t="shared" si="256"/>
        <v>-0.0021433250470865+0.00216092534171028j</v>
      </c>
      <c r="AG259" s="71">
        <f t="shared" si="257"/>
        <v>-50.332276794423109</v>
      </c>
      <c r="AH259" s="71">
        <f t="shared" si="258"/>
        <v>-45.234283995750957</v>
      </c>
      <c r="AI259" s="71"/>
      <c r="AJ259" s="71" t="str">
        <f t="shared" si="227"/>
        <v>228.271684079681-4772.3223325982j</v>
      </c>
      <c r="AK259" s="71" t="str">
        <f t="shared" si="228"/>
        <v>30940.5642414935-5725.34192392074j</v>
      </c>
      <c r="AL259" s="71" t="str">
        <f t="shared" si="259"/>
        <v>10000-4995.82961176888j</v>
      </c>
      <c r="AM259" s="71" t="str">
        <f t="shared" si="260"/>
        <v>331.468327270652-2008.00922900837j</v>
      </c>
      <c r="AN259" s="71" t="str">
        <f t="shared" si="261"/>
        <v>10331.4683272707-2008.00922900837j</v>
      </c>
      <c r="AO259" s="71" t="str">
        <f t="shared" si="262"/>
        <v>7745.35365853703-1487.26834691425j</v>
      </c>
      <c r="AP259" s="71" t="str">
        <f t="shared" si="263"/>
        <v>0.947107937789591+0.135297937714073j</v>
      </c>
      <c r="AQ259" s="71" t="str">
        <f t="shared" si="229"/>
        <v>1+71.1704728115544j</v>
      </c>
      <c r="AR259" s="71" t="str">
        <f t="shared" si="230"/>
        <v>1+0.14205683195919j</v>
      </c>
      <c r="AS259" s="71" t="str">
        <f t="shared" si="231"/>
        <v>0.00022285254299118j</v>
      </c>
      <c r="AT259" s="71" t="str">
        <f t="shared" si="264"/>
        <v>-0.0000316577262513762+0.00022285254299118j</v>
      </c>
      <c r="AU259" s="149" t="str">
        <f t="shared" si="265"/>
        <v>312419.166177954-48868.5490969511j</v>
      </c>
      <c r="AV259" s="71" t="str">
        <f t="shared" si="232"/>
        <v>1822.64374200147-3774.33706961345j</v>
      </c>
      <c r="AW259" s="71"/>
      <c r="AX259" s="71" t="str">
        <f t="shared" si="233"/>
        <v>0.113915233875092-0.235896066850841j</v>
      </c>
      <c r="AY259" s="71"/>
      <c r="AZ259" s="71" t="str">
        <f t="shared" si="266"/>
        <v>10.053893402822-1.75981195742275j</v>
      </c>
      <c r="BA259" s="71" t="str">
        <f t="shared" si="267"/>
        <v>0.730158899184606-2.57214330096932j</v>
      </c>
      <c r="BB259" s="71">
        <f t="shared" si="268"/>
        <v>8.5424852761091294</v>
      </c>
      <c r="BC259" s="71">
        <f t="shared" si="269"/>
        <v>105.84774808995728</v>
      </c>
      <c r="BD259" s="71" t="str">
        <f t="shared" si="234"/>
        <v>-0.0035036201898453+0.00668949700012782j</v>
      </c>
      <c r="BE259" s="71">
        <f t="shared" si="270"/>
        <v>-42.439368038498202</v>
      </c>
      <c r="BF259" s="71">
        <f t="shared" si="271"/>
        <v>-62.356726854492933</v>
      </c>
      <c r="BG259" s="71"/>
      <c r="BH259" s="71" t="str">
        <f t="shared" si="235"/>
        <v>0.00399324178459948+0.00709075803038658j</v>
      </c>
      <c r="BI259" s="71">
        <f t="shared" si="272"/>
        <v>-41.789791518313976</v>
      </c>
      <c r="BJ259" s="71">
        <f t="shared" si="273"/>
        <v>-119.38653590579378</v>
      </c>
      <c r="BK259" s="71"/>
      <c r="BL259" s="71">
        <f t="shared" si="274"/>
        <v>42.789791518313976</v>
      </c>
      <c r="BM259" s="71">
        <f t="shared" si="275"/>
        <v>119.38653590579378</v>
      </c>
      <c r="BN259" s="71"/>
      <c r="BO259" s="158"/>
      <c r="BP259" s="158" t="str">
        <f t="shared" si="236"/>
        <v>0.00001+0.000209063263883941j</v>
      </c>
      <c r="BQ259" s="158" t="str">
        <f t="shared" si="237"/>
        <v>3.12438317127815E-06+4.38999917782043E-08j</v>
      </c>
      <c r="BR259" s="158" t="str">
        <f t="shared" si="238"/>
        <v>-0.0851134826971551-0.00129181494617658j</v>
      </c>
      <c r="BS259" s="158" t="str">
        <f t="shared" si="239"/>
        <v>0.0000443743831712782+0.000209107163875719j</v>
      </c>
      <c r="BT259" s="158" t="str">
        <f t="shared" si="276"/>
        <v>-3.50673053459827E-06-0.0000178551624657952j</v>
      </c>
      <c r="BU259" s="158" t="str">
        <f t="shared" si="277"/>
        <v>-3.12438317127815E-06-4.38999917782043E-08j</v>
      </c>
      <c r="BV259" s="158" t="str">
        <f t="shared" si="278"/>
        <v>-6.63111370587642E-06-0.0000178990624575734j</v>
      </c>
      <c r="BW259" s="158" t="str">
        <f t="shared" si="279"/>
        <v>0.666139402837453-0.471590605106606j</v>
      </c>
      <c r="BX259" s="158" t="str">
        <f t="shared" si="280"/>
        <v>-0.00001-0.000209063263883941j</v>
      </c>
      <c r="BY259" s="158" t="str">
        <f t="shared" si="281"/>
        <v>8.5255188090634-2.72192918707102j</v>
      </c>
      <c r="BZ259" s="71">
        <f t="shared" si="282"/>
        <v>19.035965644641539</v>
      </c>
      <c r="CA259" s="71">
        <f t="shared" si="283"/>
        <v>162.29335771716137</v>
      </c>
      <c r="CB259" s="158" t="str">
        <f t="shared" si="240"/>
        <v>-0.0251414457486568+0.00260304612591261j</v>
      </c>
      <c r="CC259" s="71" t="str">
        <f t="shared" si="241"/>
        <v>-0.01239107224419+0.024256988648778j</v>
      </c>
      <c r="CD259" s="71">
        <f t="shared" si="284"/>
        <v>-31.296311149781527</v>
      </c>
      <c r="CE259" s="71">
        <f t="shared" si="285"/>
        <v>-62.940926278589743</v>
      </c>
      <c r="CF259" s="71"/>
      <c r="CG259" s="71">
        <f t="shared" si="286"/>
        <v>32.296311149781531</v>
      </c>
      <c r="CH259" s="71">
        <f t="shared" si="287"/>
        <v>62.940926278589743</v>
      </c>
      <c r="CI259" s="71"/>
      <c r="CJ259" s="158"/>
      <c r="CK259" s="158"/>
      <c r="CL259" s="158"/>
      <c r="CM259" s="71"/>
      <c r="CN259" s="158"/>
      <c r="CO259" s="158"/>
      <c r="CP259" s="158"/>
      <c r="CQ259" s="64"/>
      <c r="CR259" s="69"/>
      <c r="CS259" s="69"/>
      <c r="CT259" s="69"/>
      <c r="CU259" s="64"/>
      <c r="CV259" s="69"/>
      <c r="CW259" s="69"/>
      <c r="CX259" s="69"/>
      <c r="CY259" s="64"/>
      <c r="CZ259" s="69"/>
      <c r="DA259" s="69"/>
      <c r="DB259" s="69"/>
      <c r="DC259" s="64"/>
      <c r="DD259" s="69"/>
      <c r="DE259" s="69"/>
      <c r="DF259" s="69"/>
      <c r="DG259" s="64"/>
      <c r="DH259" s="69"/>
      <c r="DI259" s="69"/>
      <c r="DJ259" s="69"/>
      <c r="DK259" s="64"/>
      <c r="DL259" s="69"/>
      <c r="DM259" s="69"/>
      <c r="DN259" s="69"/>
      <c r="DO259" s="70"/>
    </row>
    <row r="260" spans="1:119">
      <c r="A260" s="71">
        <v>196</v>
      </c>
      <c r="B260" s="71">
        <f t="shared" si="216"/>
        <v>758577.57502918423</v>
      </c>
      <c r="C260" s="71" t="str">
        <f t="shared" si="242"/>
        <v>4766283.47377929j</v>
      </c>
      <c r="D260" s="71">
        <f t="shared" si="217"/>
        <v>-8.2070389973945304</v>
      </c>
      <c r="E260" s="71" t="str">
        <f t="shared" si="218"/>
        <v>-4.76628347377929j</v>
      </c>
      <c r="F260" s="71" t="str">
        <f t="shared" si="243"/>
        <v>-8.20703899739453-4.76628347377929j</v>
      </c>
      <c r="G260" s="71">
        <f t="shared" si="244"/>
        <v>19.545943734308583</v>
      </c>
      <c r="H260" s="71">
        <f t="shared" si="245"/>
        <v>-149.85388446403476</v>
      </c>
      <c r="I260" s="71"/>
      <c r="J260" s="71">
        <f t="shared" si="219"/>
        <v>42.477876106194692</v>
      </c>
      <c r="K260" s="71" t="str">
        <f t="shared" si="220"/>
        <v>1+157.501837391037j</v>
      </c>
      <c r="L260" s="71">
        <f t="shared" si="221"/>
        <v>-3121.3738954334754</v>
      </c>
      <c r="M260" s="71" t="str">
        <f t="shared" si="222"/>
        <v>24.220312356757j</v>
      </c>
      <c r="N260" s="71" t="str">
        <f t="shared" si="246"/>
        <v>-3121.37389543348+24.220312356757j</v>
      </c>
      <c r="O260" s="71" t="str">
        <f t="shared" si="247"/>
        <v>0.0000711618430795624-0.0504585862204428j</v>
      </c>
      <c r="P260" s="71" t="str">
        <f t="shared" si="248"/>
        <v>0.00302280395382212-2.14337357396571j</v>
      </c>
      <c r="Q260" s="71"/>
      <c r="R260" s="71">
        <f t="shared" si="223"/>
        <v>46.725663716814154</v>
      </c>
      <c r="S260" s="71" t="str">
        <f t="shared" si="224"/>
        <v>1+0.214482756320068j</v>
      </c>
      <c r="T260" s="71" t="str">
        <f t="shared" si="249"/>
        <v>-3121.37389543348+24.220312356757j</v>
      </c>
      <c r="U260" s="71" t="str">
        <f t="shared" si="250"/>
        <v>-0.000319819299969724-0.0000711958538476186j</v>
      </c>
      <c r="V260" s="71" t="str">
        <f t="shared" si="251"/>
        <v>-0.0149437690605322-0.00332667352491528j</v>
      </c>
      <c r="W260" s="71"/>
      <c r="X260" s="71" t="str">
        <f t="shared" si="225"/>
        <v>-0.495009783416473+0.849593540742495j</v>
      </c>
      <c r="Y260" s="71">
        <f t="shared" si="252"/>
        <v>-0.14643651880911912</v>
      </c>
      <c r="Z260" s="71">
        <f t="shared" si="253"/>
        <v>-59.773080167421</v>
      </c>
      <c r="AA260" s="71"/>
      <c r="AB260" s="71" t="str">
        <f t="shared" si="226"/>
        <v>-0.00240780646501547-0.000536008418481379j</v>
      </c>
      <c r="AC260" s="71">
        <f t="shared" si="254"/>
        <v>-52.157510512823833</v>
      </c>
      <c r="AD260" s="71">
        <f t="shared" si="255"/>
        <v>12.550128565571214</v>
      </c>
      <c r="AE260" s="71"/>
      <c r="AF260" s="71" t="str">
        <f t="shared" si="256"/>
        <v>-0.0017109607047147+0.0018170901426893j</v>
      </c>
      <c r="AG260" s="71">
        <f t="shared" si="257"/>
        <v>-52.055675075682302</v>
      </c>
      <c r="AH260" s="71">
        <f t="shared" si="258"/>
        <v>-46.723029504783455</v>
      </c>
      <c r="AI260" s="71"/>
      <c r="AJ260" s="71" t="str">
        <f t="shared" si="227"/>
        <v>198.87490476778-4455.10260813729j</v>
      </c>
      <c r="AK260" s="71" t="str">
        <f t="shared" si="228"/>
        <v>30789.5422637407-6104.87015660686j</v>
      </c>
      <c r="AL260" s="71" t="str">
        <f t="shared" si="259"/>
        <v>10000-4662.37947123228j</v>
      </c>
      <c r="AM260" s="71" t="str">
        <f t="shared" si="260"/>
        <v>302.113213635439-1893.82862749445j</v>
      </c>
      <c r="AN260" s="71" t="str">
        <f t="shared" si="261"/>
        <v>10302.1132136354-1893.82862749445j</v>
      </c>
      <c r="AO260" s="71" t="str">
        <f t="shared" si="262"/>
        <v>7719.55598557311-1446.93067991772j</v>
      </c>
      <c r="AP260" s="71" t="str">
        <f t="shared" si="263"/>
        <v>0.950355637451562+0.126849315030437j</v>
      </c>
      <c r="AQ260" s="71" t="str">
        <f t="shared" si="229"/>
        <v>1+76.2605355804686j</v>
      </c>
      <c r="AR260" s="71" t="str">
        <f t="shared" si="230"/>
        <v>1+0.152216637885167j</v>
      </c>
      <c r="AS260" s="71" t="str">
        <f t="shared" si="231"/>
        <v>0.000238790802036342j</v>
      </c>
      <c r="AT260" s="71" t="str">
        <f t="shared" si="264"/>
        <v>-0.0000363479330438745+0.000238790802036342j</v>
      </c>
      <c r="AU260" s="149" t="str">
        <f t="shared" si="265"/>
        <v>311506.259395458-51604.2014774862j</v>
      </c>
      <c r="AV260" s="71" t="str">
        <f t="shared" si="232"/>
        <v>1627.16017307017-3610.51538133249j</v>
      </c>
      <c r="AW260" s="71"/>
      <c r="AX260" s="71" t="str">
        <f t="shared" si="233"/>
        <v>0.101697510816886-0.225657211333281j</v>
      </c>
      <c r="AY260" s="71"/>
      <c r="AZ260" s="71" t="str">
        <f t="shared" si="266"/>
        <v>9.99434030704043-2.00831173739763j</v>
      </c>
      <c r="BA260" s="71" t="str">
        <f t="shared" si="267"/>
        <v>0.563209505333838-2.45953526744023j</v>
      </c>
      <c r="BB260" s="71">
        <f t="shared" si="268"/>
        <v>8.0390201758890178</v>
      </c>
      <c r="BC260" s="71">
        <f t="shared" si="269"/>
        <v>102.89780272459763</v>
      </c>
      <c r="BD260" s="71" t="str">
        <f t="shared" si="234"/>
        <v>-0.0026744310970008+0.00562019988164848j</v>
      </c>
      <c r="BE260" s="71">
        <f t="shared" si="270"/>
        <v>-44.118490336934798</v>
      </c>
      <c r="BF260" s="71">
        <f t="shared" si="271"/>
        <v>-64.552068709831147</v>
      </c>
      <c r="BG260" s="71"/>
      <c r="BH260" s="71" t="str">
        <f t="shared" si="235"/>
        <v>0.00350556795791433+0.00523157063486125j</v>
      </c>
      <c r="BI260" s="71">
        <f t="shared" si="272"/>
        <v>-44.016654899793267</v>
      </c>
      <c r="BJ260" s="71">
        <f t="shared" si="273"/>
        <v>-123.82522678018569</v>
      </c>
      <c r="BK260" s="71"/>
      <c r="BL260" s="71">
        <f t="shared" si="274"/>
        <v>45.016654899793267</v>
      </c>
      <c r="BM260" s="71">
        <f t="shared" si="275"/>
        <v>123.82522678018569</v>
      </c>
      <c r="BN260" s="71"/>
      <c r="BO260" s="158"/>
      <c r="BP260" s="158" t="str">
        <f t="shared" si="236"/>
        <v>0.00001+0.000224015323267627j</v>
      </c>
      <c r="BQ260" s="158" t="str">
        <f t="shared" si="237"/>
        <v>3.12446275095837E-06+4.09708996557137E-08j</v>
      </c>
      <c r="BR260" s="158" t="str">
        <f t="shared" si="238"/>
        <v>-0.0851160228089271-0.00120562798543273j</v>
      </c>
      <c r="BS260" s="158" t="str">
        <f t="shared" si="239"/>
        <v>0.0000443744627509584+0.000224056294167283j</v>
      </c>
      <c r="BT260" s="158" t="str">
        <f t="shared" si="276"/>
        <v>-3.50684924508404E-06-0.0000191242797389572j</v>
      </c>
      <c r="BU260" s="158" t="str">
        <f t="shared" si="277"/>
        <v>-3.12446275095837E-06-4.09708996557137E-08j</v>
      </c>
      <c r="BV260" s="158" t="str">
        <f t="shared" si="278"/>
        <v>-6.63131199604241E-06-0.0000191652506386129j</v>
      </c>
      <c r="BW260" s="158" t="str">
        <f t="shared" si="279"/>
        <v>0.634743312382981-0.4815020662137j</v>
      </c>
      <c r="BX260" s="158" t="str">
        <f t="shared" si="280"/>
        <v>-0.00001-0.000224015323267627j</v>
      </c>
      <c r="BY260" s="158" t="str">
        <f t="shared" si="281"/>
        <v>8.24311876929916-3.1071120792489j</v>
      </c>
      <c r="BZ260" s="71">
        <f t="shared" si="282"/>
        <v>18.898793642126872</v>
      </c>
      <c r="CA260" s="71">
        <f t="shared" si="283"/>
        <v>159.34686595407862</v>
      </c>
      <c r="CB260" s="158" t="str">
        <f t="shared" si="240"/>
        <v>-0.0215132728962515+0.00306294349705696j</v>
      </c>
      <c r="CC260" s="71" t="str">
        <f t="shared" si="241"/>
        <v>-0.00845774956713307+0.02029463653345j</v>
      </c>
      <c r="CD260" s="71">
        <f t="shared" si="284"/>
        <v>-33.156881433555398</v>
      </c>
      <c r="CE260" s="71">
        <f t="shared" si="285"/>
        <v>-67.376163550704803</v>
      </c>
      <c r="CF260" s="71"/>
      <c r="CG260" s="71">
        <f t="shared" si="286"/>
        <v>34.156881433555398</v>
      </c>
      <c r="CH260" s="71">
        <f t="shared" si="287"/>
        <v>67.376163550704803</v>
      </c>
      <c r="CI260" s="71"/>
      <c r="CJ260" s="158"/>
      <c r="CK260" s="158"/>
      <c r="CL260" s="158"/>
      <c r="CM260" s="71"/>
      <c r="CN260" s="158"/>
      <c r="CO260" s="158"/>
      <c r="CP260" s="158"/>
      <c r="CQ260" s="64"/>
      <c r="CR260" s="69"/>
      <c r="CS260" s="69"/>
      <c r="CT260" s="69"/>
      <c r="CU260" s="64"/>
      <c r="CV260" s="69"/>
      <c r="CW260" s="69"/>
      <c r="CX260" s="69"/>
      <c r="CY260" s="64"/>
      <c r="CZ260" s="69"/>
      <c r="DA260" s="69"/>
      <c r="DB260" s="69"/>
      <c r="DC260" s="64"/>
      <c r="DD260" s="69"/>
      <c r="DE260" s="69"/>
      <c r="DF260" s="69"/>
      <c r="DG260" s="64"/>
      <c r="DH260" s="69"/>
      <c r="DI260" s="69"/>
      <c r="DJ260" s="69"/>
      <c r="DK260" s="64"/>
      <c r="DL260" s="69"/>
      <c r="DM260" s="69"/>
      <c r="DN260" s="69"/>
      <c r="DO260" s="70"/>
    </row>
    <row r="261" spans="1:119">
      <c r="A261" s="71">
        <v>197</v>
      </c>
      <c r="B261" s="71">
        <f t="shared" si="216"/>
        <v>812830.51616410096</v>
      </c>
      <c r="C261" s="71" t="str">
        <f t="shared" si="242"/>
        <v>5107164.75638948j</v>
      </c>
      <c r="D261" s="71">
        <f t="shared" si="217"/>
        <v>-9.5710951681215821</v>
      </c>
      <c r="E261" s="71" t="str">
        <f t="shared" si="218"/>
        <v>-5.10716475638948j</v>
      </c>
      <c r="F261" s="71" t="str">
        <f t="shared" si="243"/>
        <v>-9.57109516812158-5.10716475638948j</v>
      </c>
      <c r="G261" s="71">
        <f t="shared" si="244"/>
        <v>20.707358526253948</v>
      </c>
      <c r="H261" s="71">
        <f t="shared" si="245"/>
        <v>-151.91548684900152</v>
      </c>
      <c r="I261" s="71"/>
      <c r="J261" s="71">
        <f t="shared" si="219"/>
        <v>42.477876106194692</v>
      </c>
      <c r="K261" s="71" t="str">
        <f t="shared" si="220"/>
        <v>1+168.76625937489j</v>
      </c>
      <c r="L261" s="71">
        <f t="shared" si="221"/>
        <v>-3583.9648957092813</v>
      </c>
      <c r="M261" s="71" t="str">
        <f t="shared" si="222"/>
        <v>25.9525322691502j</v>
      </c>
      <c r="N261" s="71" t="str">
        <f t="shared" si="246"/>
        <v>-3583.96489570928+25.9525322691502j</v>
      </c>
      <c r="O261" s="71" t="str">
        <f t="shared" si="247"/>
        <v>0.0000619631984412144-0.0470888125815707j</v>
      </c>
      <c r="P261" s="71" t="str">
        <f t="shared" si="248"/>
        <v>0.00263206506652946-2.00023274682778j</v>
      </c>
      <c r="Q261" s="71"/>
      <c r="R261" s="71">
        <f t="shared" si="223"/>
        <v>46.725663716814154</v>
      </c>
      <c r="S261" s="71" t="str">
        <f t="shared" si="224"/>
        <v>1+0.229822414037527j</v>
      </c>
      <c r="T261" s="71" t="str">
        <f t="shared" si="249"/>
        <v>-3583.96489570928+25.9525322691502j</v>
      </c>
      <c r="U261" s="71" t="str">
        <f t="shared" si="250"/>
        <v>-0.000278541635260901-0.0000661421865763069j</v>
      </c>
      <c r="V261" s="71" t="str">
        <f t="shared" si="251"/>
        <v>-0.0130150427803324-0.0030905375674593j</v>
      </c>
      <c r="W261" s="71"/>
      <c r="X261" s="71" t="str">
        <f t="shared" si="225"/>
        <v>-0.495008604988883+0.924740335260749j</v>
      </c>
      <c r="Y261" s="71">
        <f t="shared" si="252"/>
        <v>0.41463037799548363</v>
      </c>
      <c r="Z261" s="71">
        <f t="shared" si="253"/>
        <v>-61.840092556555831</v>
      </c>
      <c r="AA261" s="71"/>
      <c r="AB261" s="71" t="str">
        <f t="shared" si="226"/>
        <v>-0.00209704151757156-0.000497961143882712j</v>
      </c>
      <c r="AC261" s="71">
        <f t="shared" si="254"/>
        <v>-53.329630082876363</v>
      </c>
      <c r="AD261" s="71">
        <f t="shared" si="255"/>
        <v>13.357988576286061</v>
      </c>
      <c r="AE261" s="71"/>
      <c r="AF261" s="71" t="str">
        <f t="shared" si="256"/>
        <v>-0.00136869578468465+0.00152027749878717j</v>
      </c>
      <c r="AG261" s="71">
        <f t="shared" si="257"/>
        <v>-53.783489734755427</v>
      </c>
      <c r="AH261" s="71">
        <f t="shared" si="258"/>
        <v>-48.003501528797415</v>
      </c>
      <c r="AI261" s="71"/>
      <c r="AJ261" s="71" t="str">
        <f t="shared" si="227"/>
        <v>173.257262467183-4158.81090790633j</v>
      </c>
      <c r="AK261" s="71" t="str">
        <f t="shared" si="228"/>
        <v>30617.9537994132-6505.03087757636j</v>
      </c>
      <c r="AL261" s="71" t="str">
        <f t="shared" si="259"/>
        <v>10000-4351.18569347511j</v>
      </c>
      <c r="AM261" s="71" t="str">
        <f t="shared" si="260"/>
        <v>274.229191869938-1785.01635228613j</v>
      </c>
      <c r="AN261" s="71" t="str">
        <f t="shared" si="261"/>
        <v>10274.2291918699-1785.01635228613j</v>
      </c>
      <c r="AO261" s="71" t="str">
        <f t="shared" si="262"/>
        <v>7694.89610631686-1410.94629758336j</v>
      </c>
      <c r="AP261" s="71" t="str">
        <f t="shared" si="263"/>
        <v>0.953208754527348+0.118859776638379j</v>
      </c>
      <c r="AQ261" s="71" t="str">
        <f t="shared" si="229"/>
        <v>1+81.7146361022317j</v>
      </c>
      <c r="AR261" s="71" t="str">
        <f t="shared" si="230"/>
        <v>1+0.163103066072319j</v>
      </c>
      <c r="AS261" s="71" t="str">
        <f t="shared" si="231"/>
        <v>0.000255868954295113j</v>
      </c>
      <c r="AT261" s="71" t="str">
        <f t="shared" si="264"/>
        <v>-0.000041733010958251+0.000255868954295113j</v>
      </c>
      <c r="AU261" s="149" t="str">
        <f t="shared" si="265"/>
        <v>310464.659480248-54545.9884912088j</v>
      </c>
      <c r="AV261" s="71" t="str">
        <f t="shared" si="232"/>
        <v>1448.75647205812-3444.5641941528j</v>
      </c>
      <c r="AW261" s="71"/>
      <c r="AX261" s="71" t="str">
        <f t="shared" si="233"/>
        <v>0.0905472795036325-0.21528526213455j</v>
      </c>
      <c r="AY261" s="71"/>
      <c r="AZ261" s="71" t="str">
        <f t="shared" si="266"/>
        <v>9.9210640190342-2.26270637904204j</v>
      </c>
      <c r="BA261" s="71" t="str">
        <f t="shared" si="267"/>
        <v>0.411198020759337-2.3407407749292j</v>
      </c>
      <c r="BB261" s="71">
        <f t="shared" si="268"/>
        <v>7.5190631323882791</v>
      </c>
      <c r="BC261" s="71">
        <f t="shared" si="269"/>
        <v>99.963490842142605</v>
      </c>
      <c r="BD261" s="71" t="str">
        <f t="shared" si="234"/>
        <v>-0.00202789727529223+0.00470386995011952j</v>
      </c>
      <c r="BE261" s="71">
        <f t="shared" si="270"/>
        <v>-45.810566950488109</v>
      </c>
      <c r="BF261" s="71">
        <f t="shared" si="271"/>
        <v>-66.678520581571306</v>
      </c>
      <c r="BG261" s="71"/>
      <c r="BH261" s="71" t="str">
        <f t="shared" si="235"/>
        <v>0.00299577053293453+0.00382889713019131j</v>
      </c>
      <c r="BI261" s="71">
        <f t="shared" si="272"/>
        <v>-46.264426602367159</v>
      </c>
      <c r="BJ261" s="71">
        <f t="shared" si="273"/>
        <v>-128.04001068665485</v>
      </c>
      <c r="BK261" s="71"/>
      <c r="BL261" s="71">
        <f t="shared" si="274"/>
        <v>47.264426602367159</v>
      </c>
      <c r="BM261" s="71">
        <f t="shared" si="275"/>
        <v>128.04001068665485</v>
      </c>
      <c r="BN261" s="71"/>
      <c r="BO261" s="158"/>
      <c r="BP261" s="158" t="str">
        <f t="shared" si="236"/>
        <v>0.00001+0.000240036743550306j</v>
      </c>
      <c r="BQ261" s="158" t="str">
        <f t="shared" si="237"/>
        <v>3.12453206526537E-06+3.82371165595883E-08j</v>
      </c>
      <c r="BR261" s="158" t="str">
        <f t="shared" si="238"/>
        <v>-0.085118235277848-0.00112518687265717j</v>
      </c>
      <c r="BS261" s="158" t="str">
        <f t="shared" si="239"/>
        <v>0.0000443745320652654+0.000240074980666866j</v>
      </c>
      <c r="BT261" s="158" t="str">
        <f t="shared" si="276"/>
        <v>-3.50695264397589E-06-0.0000204846883296873j</v>
      </c>
      <c r="BU261" s="158" t="str">
        <f t="shared" si="277"/>
        <v>-3.12453206526537E-06-3.82371165595883E-08j</v>
      </c>
      <c r="BV261" s="158" t="str">
        <f t="shared" si="278"/>
        <v>-6.63148470924126E-06-0.0000205229254462469j</v>
      </c>
      <c r="BW261" s="158" t="str">
        <f t="shared" si="279"/>
        <v>0.602158069750581-0.48945247857666j</v>
      </c>
      <c r="BX261" s="158" t="str">
        <f t="shared" si="280"/>
        <v>-0.00001-0.000240036743550306j</v>
      </c>
      <c r="BY261" s="158" t="str">
        <f t="shared" si="281"/>
        <v>7.92183659538737-3.45830918268202j</v>
      </c>
      <c r="BZ261" s="71">
        <f t="shared" si="282"/>
        <v>18.73410111014897</v>
      </c>
      <c r="CA261" s="71">
        <f t="shared" si="283"/>
        <v>156.41613368772229</v>
      </c>
      <c r="CB261" s="158" t="str">
        <f t="shared" si="240"/>
        <v>-0.0183345238324534+0.00330745112399213j</v>
      </c>
      <c r="CC261" s="71" t="str">
        <f t="shared" si="241"/>
        <v>-0.00558499472078674+0.0167767631255092j</v>
      </c>
      <c r="CD261" s="71">
        <f t="shared" si="284"/>
        <v>-35.0493886246065</v>
      </c>
      <c r="CE261" s="71">
        <f t="shared" si="285"/>
        <v>-71.587367841075121</v>
      </c>
      <c r="CF261" s="71"/>
      <c r="CG261" s="71">
        <f t="shared" si="286"/>
        <v>36.0493886246065</v>
      </c>
      <c r="CH261" s="71">
        <f t="shared" si="287"/>
        <v>71.587367841075121</v>
      </c>
      <c r="CI261" s="71"/>
      <c r="CJ261" s="158"/>
      <c r="CK261" s="158"/>
      <c r="CL261" s="158"/>
      <c r="CM261" s="71"/>
      <c r="CN261" s="158"/>
      <c r="CO261" s="158"/>
      <c r="CP261" s="158"/>
      <c r="CQ261" s="64"/>
      <c r="CR261" s="69"/>
      <c r="CS261" s="69"/>
      <c r="CT261" s="69"/>
      <c r="CU261" s="64"/>
      <c r="CV261" s="69"/>
      <c r="CW261" s="69"/>
      <c r="CX261" s="69"/>
      <c r="CY261" s="64"/>
      <c r="CZ261" s="69"/>
      <c r="DA261" s="69"/>
      <c r="DB261" s="69"/>
      <c r="DC261" s="64"/>
      <c r="DD261" s="69"/>
      <c r="DE261" s="69"/>
      <c r="DF261" s="69"/>
      <c r="DG261" s="64"/>
      <c r="DH261" s="69"/>
      <c r="DI261" s="69"/>
      <c r="DJ261" s="69"/>
      <c r="DK261" s="64"/>
      <c r="DL261" s="69"/>
      <c r="DM261" s="69"/>
      <c r="DN261" s="69"/>
      <c r="DO261" s="70"/>
    </row>
    <row r="262" spans="1:119">
      <c r="A262" s="71">
        <v>198</v>
      </c>
      <c r="B262" s="71">
        <f t="shared" si="216"/>
        <v>870963.58995608077</v>
      </c>
      <c r="C262" s="71" t="str">
        <f t="shared" si="242"/>
        <v>5472425.63150043j</v>
      </c>
      <c r="D262" s="71">
        <f t="shared" si="217"/>
        <v>-11.13724120046694</v>
      </c>
      <c r="E262" s="71" t="str">
        <f t="shared" si="218"/>
        <v>-5.47242563150043j</v>
      </c>
      <c r="F262" s="71" t="str">
        <f t="shared" si="243"/>
        <v>-11.1372412004669-5.47242563150043j</v>
      </c>
      <c r="G262" s="71">
        <f t="shared" si="244"/>
        <v>21.874800640338915</v>
      </c>
      <c r="H262" s="71">
        <f t="shared" si="245"/>
        <v>-153.83221668345334</v>
      </c>
      <c r="I262" s="71"/>
      <c r="J262" s="71">
        <f t="shared" si="219"/>
        <v>42.477876106194692</v>
      </c>
      <c r="K262" s="71" t="str">
        <f t="shared" si="220"/>
        <v>1+180.836304992932j</v>
      </c>
      <c r="L262" s="71">
        <f t="shared" si="221"/>
        <v>-4115.0904279477882</v>
      </c>
      <c r="M262" s="71" t="str">
        <f t="shared" si="222"/>
        <v>27.8086393461963j</v>
      </c>
      <c r="N262" s="71" t="str">
        <f t="shared" si="246"/>
        <v>-4115.09042794779+27.8086393461963j</v>
      </c>
      <c r="O262" s="71" t="str">
        <f t="shared" si="247"/>
        <v>0.0000539554206725458-0.0439443088146864j</v>
      </c>
      <c r="P262" s="71" t="str">
        <f t="shared" si="248"/>
        <v>0.00229191167458602-1.86666090540261j</v>
      </c>
      <c r="Q262" s="71"/>
      <c r="R262" s="71">
        <f t="shared" si="223"/>
        <v>46.725663716814154</v>
      </c>
      <c r="S262" s="71" t="str">
        <f t="shared" si="224"/>
        <v>1+0.246259153417519j</v>
      </c>
      <c r="T262" s="71" t="str">
        <f t="shared" si="249"/>
        <v>-4115.09042794779+27.8086393461963j</v>
      </c>
      <c r="U262" s="71" t="str">
        <f t="shared" si="250"/>
        <v>-0.000242592545099941-0.0000614823237647426j</v>
      </c>
      <c r="V262" s="71" t="str">
        <f t="shared" si="251"/>
        <v>-0.0113352976825459-0.00287280238475965j</v>
      </c>
      <c r="W262" s="71"/>
      <c r="X262" s="71" t="str">
        <f t="shared" si="225"/>
        <v>-0.495007571670101+1.00430043543806j</v>
      </c>
      <c r="Y262" s="71">
        <f t="shared" si="252"/>
        <v>0.98176949574412209</v>
      </c>
      <c r="Z262" s="71">
        <f t="shared" si="253"/>
        <v>-63.761868180625243</v>
      </c>
      <c r="AA262" s="71"/>
      <c r="AB262" s="71" t="str">
        <f t="shared" si="226"/>
        <v>-0.00182639352444175-0.000462878683865971j</v>
      </c>
      <c r="AC262" s="71">
        <f t="shared" si="254"/>
        <v>-54.497753192444371</v>
      </c>
      <c r="AD262" s="71">
        <f t="shared" si="255"/>
        <v>14.221522878280325</v>
      </c>
      <c r="AE262" s="71"/>
      <c r="AF262" s="71" t="str">
        <f t="shared" si="256"/>
        <v>-0.00109777133393894+0.00126658046524707j</v>
      </c>
      <c r="AG262" s="71">
        <f t="shared" si="257"/>
        <v>-55.513975558867443</v>
      </c>
      <c r="AH262" s="71">
        <f t="shared" si="258"/>
        <v>-49.083853356324397</v>
      </c>
      <c r="AI262" s="71"/>
      <c r="AJ262" s="71" t="str">
        <f t="shared" si="227"/>
        <v>150.934510971027-3882.0960666244j</v>
      </c>
      <c r="AK262" s="71" t="str">
        <f t="shared" si="228"/>
        <v>30423.2874004808-6925.94979501964j</v>
      </c>
      <c r="AL262" s="71" t="str">
        <f t="shared" si="259"/>
        <v>10000-4060.76276200201j</v>
      </c>
      <c r="AM262" s="71" t="str">
        <f t="shared" si="260"/>
        <v>247.953402892146-1681.34565085036j</v>
      </c>
      <c r="AN262" s="71" t="str">
        <f t="shared" si="261"/>
        <v>10247.9534028921-1681.34565085036j</v>
      </c>
      <c r="AO262" s="71" t="str">
        <f t="shared" si="262"/>
        <v>7671.36278657877-1379.33305305777j</v>
      </c>
      <c r="AP262" s="71" t="str">
        <f t="shared" si="263"/>
        <v>0.95571251919553+0.111317140068189j</v>
      </c>
      <c r="AQ262" s="71" t="str">
        <f t="shared" si="229"/>
        <v>1+87.5588101040069j</v>
      </c>
      <c r="AR262" s="71" t="str">
        <f t="shared" si="230"/>
        <v>1+0.174768084039934j</v>
      </c>
      <c r="AS262" s="71" t="str">
        <f t="shared" si="231"/>
        <v>0.000274168524138172j</v>
      </c>
      <c r="AT262" s="71" t="str">
        <f t="shared" si="264"/>
        <v>-0.0000479159076676847+0.000274168524138172j</v>
      </c>
      <c r="AU262" s="149" t="str">
        <f t="shared" si="265"/>
        <v>309277.300056513-57699.1928703176j</v>
      </c>
      <c r="AV262" s="71" t="str">
        <f t="shared" si="232"/>
        <v>1286.77141322386-3278.23662373283j</v>
      </c>
      <c r="AW262" s="71"/>
      <c r="AX262" s="71" t="str">
        <f t="shared" si="233"/>
        <v>0.0804232133264912-0.204889788983302j</v>
      </c>
      <c r="AY262" s="71"/>
      <c r="AZ262" s="71" t="str">
        <f t="shared" si="266"/>
        <v>9.83299808600689-2.52311049509866j</v>
      </c>
      <c r="BA262" s="71" t="str">
        <f t="shared" si="267"/>
        <v>0.273841725787593-2.21759755650879j</v>
      </c>
      <c r="BB262" s="71">
        <f t="shared" si="268"/>
        <v>6.983379252326964</v>
      </c>
      <c r="BC262" s="71">
        <f t="shared" si="269"/>
        <v>97.03957584658589</v>
      </c>
      <c r="BD262" s="71" t="str">
        <f t="shared" si="234"/>
        <v>-0.00152662139300159+0.00392345031940535j</v>
      </c>
      <c r="BE262" s="71">
        <f t="shared" si="270"/>
        <v>-47.514373940117423</v>
      </c>
      <c r="BF262" s="71">
        <f t="shared" si="271"/>
        <v>-68.738901275133841</v>
      </c>
      <c r="BG262" s="71"/>
      <c r="BH262" s="71" t="str">
        <f t="shared" si="235"/>
        <v>0.00250815014824767+0.0027812576082005j</v>
      </c>
      <c r="BI262" s="71">
        <f t="shared" si="272"/>
        <v>-48.530596306540502</v>
      </c>
      <c r="BJ262" s="71">
        <f t="shared" si="273"/>
        <v>-132.04427750973838</v>
      </c>
      <c r="BK262" s="71"/>
      <c r="BL262" s="71">
        <f t="shared" si="274"/>
        <v>49.530596306540502</v>
      </c>
      <c r="BM262" s="71">
        <f t="shared" si="275"/>
        <v>132.04427750973838</v>
      </c>
      <c r="BN262" s="71"/>
      <c r="BO262" s="158"/>
      <c r="BP262" s="158" t="str">
        <f t="shared" si="236"/>
        <v>0.00001+0.00025720400468052j</v>
      </c>
      <c r="BQ262" s="158" t="str">
        <f t="shared" si="237"/>
        <v>3.12459243800884E-06+3.56856429900919E-08j</v>
      </c>
      <c r="BR262" s="158" t="str">
        <f t="shared" si="238"/>
        <v>-0.0851201623518344-0.00105010936217967j</v>
      </c>
      <c r="BS262" s="158" t="str">
        <f t="shared" si="239"/>
        <v>0.0000443745924380088+0.00025723969032351j</v>
      </c>
      <c r="BT262" s="158" t="str">
        <f t="shared" si="276"/>
        <v>-3.50704270548687E-06-0.0000219428823786348j</v>
      </c>
      <c r="BU262" s="158" t="str">
        <f t="shared" si="277"/>
        <v>-3.12459243800884E-06-3.56856429900919E-08j</v>
      </c>
      <c r="BV262" s="158" t="str">
        <f t="shared" si="278"/>
        <v>-6.63163514349571E-06-0.0000219785680216249j</v>
      </c>
      <c r="BW262" s="158" t="str">
        <f t="shared" si="279"/>
        <v>0.568641367899788-0.495265951396667j</v>
      </c>
      <c r="BX262" s="158" t="str">
        <f t="shared" si="280"/>
        <v>-0.00001-0.00025720400468052j</v>
      </c>
      <c r="BY262" s="158" t="str">
        <f t="shared" si="281"/>
        <v>7.56711152622128-3.77133200609488j</v>
      </c>
      <c r="BZ262" s="71">
        <f t="shared" si="282"/>
        <v>18.542095870447056</v>
      </c>
      <c r="CA262" s="71">
        <f t="shared" si="283"/>
        <v>153.50904019915933</v>
      </c>
      <c r="CB262" s="158" t="str">
        <f t="shared" si="240"/>
        <v>-0.0155661926856219+0.00338528173052727j</v>
      </c>
      <c r="CC262" s="71" t="str">
        <f t="shared" si="241"/>
        <v>-0.00353026266732389+0.0137244158045152j</v>
      </c>
      <c r="CD262" s="71">
        <f t="shared" si="284"/>
        <v>-36.971879688420387</v>
      </c>
      <c r="CE262" s="71">
        <f t="shared" si="285"/>
        <v>-75.574813157164883</v>
      </c>
      <c r="CF262" s="71"/>
      <c r="CG262" s="71">
        <f t="shared" si="286"/>
        <v>37.971879688420387</v>
      </c>
      <c r="CH262" s="71">
        <f t="shared" si="287"/>
        <v>75.574813157164883</v>
      </c>
      <c r="CI262" s="71"/>
      <c r="CJ262" s="158"/>
      <c r="CK262" s="158"/>
      <c r="CL262" s="158"/>
      <c r="CM262" s="71"/>
      <c r="CN262" s="158"/>
      <c r="CO262" s="158"/>
      <c r="CP262" s="158"/>
      <c r="CQ262" s="64"/>
      <c r="CR262" s="69"/>
      <c r="CS262" s="69"/>
      <c r="CT262" s="69"/>
      <c r="CU262" s="64"/>
      <c r="CV262" s="69"/>
      <c r="CW262" s="69"/>
      <c r="CX262" s="69"/>
      <c r="CY262" s="64"/>
      <c r="CZ262" s="69"/>
      <c r="DA262" s="69"/>
      <c r="DB262" s="69"/>
      <c r="DC262" s="64"/>
      <c r="DD262" s="69"/>
      <c r="DE262" s="69"/>
      <c r="DF262" s="69"/>
      <c r="DG262" s="64"/>
      <c r="DH262" s="69"/>
      <c r="DI262" s="69"/>
      <c r="DJ262" s="69"/>
      <c r="DK262" s="64"/>
      <c r="DL262" s="69"/>
      <c r="DM262" s="69"/>
      <c r="DN262" s="69"/>
      <c r="DO262" s="70"/>
    </row>
    <row r="263" spans="1:119">
      <c r="A263" s="71">
        <v>199</v>
      </c>
      <c r="B263" s="71">
        <f t="shared" si="216"/>
        <v>933254.30079699249</v>
      </c>
      <c r="C263" s="71" t="str">
        <f t="shared" si="242"/>
        <v>5863809.71062982j</v>
      </c>
      <c r="D263" s="71">
        <f t="shared" si="217"/>
        <v>-12.935417439297339</v>
      </c>
      <c r="E263" s="71" t="str">
        <f t="shared" si="218"/>
        <v>-5.86380971062982j</v>
      </c>
      <c r="F263" s="71" t="str">
        <f t="shared" si="243"/>
        <v>-12.9354174392973-5.86380971062982j</v>
      </c>
      <c r="G263" s="71">
        <f t="shared" si="244"/>
        <v>23.047258978019727</v>
      </c>
      <c r="H263" s="71">
        <f t="shared" si="245"/>
        <v>-155.61453349204598</v>
      </c>
      <c r="I263" s="71"/>
      <c r="J263" s="71">
        <f t="shared" si="219"/>
        <v>42.477876106194692</v>
      </c>
      <c r="K263" s="71" t="str">
        <f t="shared" si="220"/>
        <v>1+193.769591887762j</v>
      </c>
      <c r="L263" s="71">
        <f t="shared" si="221"/>
        <v>-4724.9041312569234</v>
      </c>
      <c r="M263" s="71" t="str">
        <f t="shared" si="222"/>
        <v>29.7974939118394j</v>
      </c>
      <c r="N263" s="71" t="str">
        <f t="shared" si="246"/>
        <v>-4724.90413125692+29.7974939118394j</v>
      </c>
      <c r="O263" s="71" t="str">
        <f t="shared" si="247"/>
        <v>0.0000469839008689591-0.0410099732190155j</v>
      </c>
      <c r="P263" s="71" t="str">
        <f t="shared" si="248"/>
        <v>0.00199577632009738-1.7420165615157j</v>
      </c>
      <c r="Q263" s="71"/>
      <c r="R263" s="71">
        <f t="shared" si="223"/>
        <v>46.725663716814154</v>
      </c>
      <c r="S263" s="71" t="str">
        <f t="shared" si="224"/>
        <v>1+0.263871436978342j</v>
      </c>
      <c r="T263" s="71" t="str">
        <f t="shared" si="249"/>
        <v>-4724.90413125692+29.7974939118394j</v>
      </c>
      <c r="U263" s="71" t="str">
        <f t="shared" si="250"/>
        <v>-0.000211283905353716-0.0000571793967362295j</v>
      </c>
      <c r="V263" s="71" t="str">
        <f t="shared" si="251"/>
        <v>-0.00987238071033292-0.00267174526342736j</v>
      </c>
      <c r="W263" s="71"/>
      <c r="X263" s="71" t="str">
        <f t="shared" si="225"/>
        <v>-0.495006666415037+1.08865382465206j</v>
      </c>
      <c r="Y263" s="71">
        <f t="shared" si="252"/>
        <v>1.5539639404618755</v>
      </c>
      <c r="Z263" s="71">
        <f t="shared" si="253"/>
        <v>-65.54889145827336</v>
      </c>
      <c r="AA263" s="71"/>
      <c r="AB263" s="71" t="str">
        <f t="shared" si="226"/>
        <v>-0.00159068184225453-0.000430483467196044j</v>
      </c>
      <c r="AC263" s="71">
        <f t="shared" si="254"/>
        <v>-55.661366406628254</v>
      </c>
      <c r="AD263" s="71">
        <f t="shared" si="255"/>
        <v>15.143120877335463</v>
      </c>
      <c r="AE263" s="71"/>
      <c r="AF263" s="71" t="str">
        <f t="shared" si="256"/>
        <v>-0.000883171836268175+0.00105146918754909j</v>
      </c>
      <c r="AG263" s="71">
        <f t="shared" si="257"/>
        <v>-57.245550496680821</v>
      </c>
      <c r="AH263" s="71">
        <f t="shared" si="258"/>
        <v>-49.971730572178842</v>
      </c>
      <c r="AI263" s="71"/>
      <c r="AJ263" s="71" t="str">
        <f t="shared" si="227"/>
        <v>131.484071423726-3623.68860159568j</v>
      </c>
      <c r="AK263" s="71" t="str">
        <f t="shared" si="228"/>
        <v>30202.810956295-7367.50710483171j</v>
      </c>
      <c r="AL263" s="71" t="str">
        <f t="shared" si="259"/>
        <v>10000-3789.72431215463j</v>
      </c>
      <c r="AM263" s="71" t="str">
        <f t="shared" si="260"/>
        <v>223.378926095404-1582.6269811478j</v>
      </c>
      <c r="AN263" s="71" t="str">
        <f t="shared" si="261"/>
        <v>10223.3789260954-1582.6269811478j</v>
      </c>
      <c r="AO263" s="71" t="str">
        <f t="shared" si="262"/>
        <v>7648.91715261936-1352.13747399561j</v>
      </c>
      <c r="AP263" s="71" t="str">
        <f t="shared" si="263"/>
        <v>0.957907623194888+0.10420690665445j</v>
      </c>
      <c r="AQ263" s="71" t="str">
        <f t="shared" si="229"/>
        <v>1+93.8209553700771j</v>
      </c>
      <c r="AR263" s="71" t="str">
        <f t="shared" si="230"/>
        <v>1+0.187267375988178j</v>
      </c>
      <c r="AS263" s="71" t="str">
        <f t="shared" si="231"/>
        <v>0.000293776866502554j</v>
      </c>
      <c r="AT263" s="71" t="str">
        <f t="shared" si="264"/>
        <v>-0.0000550148229159626+0.000293776866502554j</v>
      </c>
      <c r="AU263" s="149" t="str">
        <f t="shared" si="265"/>
        <v>307925.180057618-61068.2844630307j</v>
      </c>
      <c r="AV263" s="71" t="str">
        <f t="shared" si="232"/>
        <v>1140.37594990365-3113.05607299956j</v>
      </c>
      <c r="AW263" s="71"/>
      <c r="AX263" s="71" t="str">
        <f t="shared" si="233"/>
        <v>0.0712734968689781-0.194566004562472j</v>
      </c>
      <c r="AY263" s="71"/>
      <c r="AZ263" s="71" t="str">
        <f t="shared" si="266"/>
        <v>9.72891361089457-2.78950148932381j</v>
      </c>
      <c r="BA263" s="71" t="str">
        <f t="shared" si="267"/>
        <v>0.150671534285854-2.09173337567054j</v>
      </c>
      <c r="BB263" s="71">
        <f t="shared" si="268"/>
        <v>6.4326020448543186</v>
      </c>
      <c r="BC263" s="71">
        <f t="shared" si="269"/>
        <v>94.120008143779216</v>
      </c>
      <c r="BD263" s="71" t="str">
        <f t="shared" si="234"/>
        <v>-0.00114012710974148+0.00326242069502979j</v>
      </c>
      <c r="BE263" s="71">
        <f t="shared" si="270"/>
        <v>-49.228764361773905</v>
      </c>
      <c r="BF263" s="71">
        <f t="shared" si="271"/>
        <v>-70.736870978885349</v>
      </c>
      <c r="BG263" s="71"/>
      <c r="BH263" s="71" t="str">
        <f t="shared" si="235"/>
        <v>0.00206632433747705+0.00200578648211671j</v>
      </c>
      <c r="BI263" s="71">
        <f t="shared" si="272"/>
        <v>-50.812948451826458</v>
      </c>
      <c r="BJ263" s="71">
        <f t="shared" si="273"/>
        <v>-135.85172242839968</v>
      </c>
      <c r="BK263" s="71"/>
      <c r="BL263" s="71">
        <f t="shared" si="274"/>
        <v>51.812948451826458</v>
      </c>
      <c r="BM263" s="71">
        <f t="shared" si="275"/>
        <v>135.85172242839968</v>
      </c>
      <c r="BN263" s="71"/>
      <c r="BO263" s="158"/>
      <c r="BP263" s="158" t="str">
        <f t="shared" si="236"/>
        <v>0.00001+0.000275599056399602j</v>
      </c>
      <c r="BQ263" s="158" t="str">
        <f t="shared" si="237"/>
        <v>3.12464502237116E-06+3.33043402728739E-08j</v>
      </c>
      <c r="BR263" s="158" t="str">
        <f t="shared" si="238"/>
        <v>-0.0851218408345076-0.000980038484961145j</v>
      </c>
      <c r="BS263" s="158" t="str">
        <f t="shared" si="239"/>
        <v>0.0000443746450223712+0.000275632360739875j</v>
      </c>
      <c r="BT263" s="158" t="str">
        <f t="shared" si="276"/>
        <v>-3.50712114945629E-06-0.0000235058227996176j</v>
      </c>
      <c r="BU263" s="158" t="str">
        <f t="shared" si="277"/>
        <v>-3.12464502237116E-06-3.33043402728739E-08j</v>
      </c>
      <c r="BV263" s="158" t="str">
        <f t="shared" si="278"/>
        <v>-6.63176617182745E-06-0.0000235391271398905j</v>
      </c>
      <c r="BW263" s="158" t="str">
        <f t="shared" si="279"/>
        <v>0.534483920398527-0.498809441805133j</v>
      </c>
      <c r="BX263" s="158" t="str">
        <f t="shared" si="280"/>
        <v>-0.00001-0.000275599056399602j</v>
      </c>
      <c r="BY263" s="158" t="str">
        <f t="shared" si="281"/>
        <v>7.18493302946665-4.04294748532772j</v>
      </c>
      <c r="BZ263" s="71">
        <f t="shared" si="282"/>
        <v>18.323088804694795</v>
      </c>
      <c r="CA263" s="71">
        <f t="shared" si="283"/>
        <v>150.63362911771478</v>
      </c>
      <c r="CB263" s="158" t="str">
        <f t="shared" si="240"/>
        <v>-0.0131693645589629+0.00333804827200325j</v>
      </c>
      <c r="CC263" s="71" t="str">
        <f t="shared" si="241"/>
        <v>-0.00209449578939676+0.0111253530496407j</v>
      </c>
      <c r="CD263" s="71">
        <f t="shared" si="284"/>
        <v>-38.922461691985944</v>
      </c>
      <c r="CE263" s="71">
        <f t="shared" si="285"/>
        <v>-79.338101454464109</v>
      </c>
      <c r="CF263" s="71"/>
      <c r="CG263" s="71">
        <f t="shared" si="286"/>
        <v>39.922461691985944</v>
      </c>
      <c r="CH263" s="71">
        <f t="shared" si="287"/>
        <v>79.338101454464109</v>
      </c>
      <c r="CI263" s="71"/>
      <c r="CJ263" s="158"/>
      <c r="CK263" s="158"/>
      <c r="CL263" s="158"/>
      <c r="CM263" s="71"/>
      <c r="CN263" s="158"/>
      <c r="CO263" s="158"/>
      <c r="CP263" s="158"/>
      <c r="CQ263" s="64"/>
      <c r="CR263" s="69"/>
      <c r="CS263" s="69"/>
      <c r="CT263" s="69"/>
      <c r="CU263" s="64"/>
      <c r="CV263" s="69"/>
      <c r="CW263" s="69"/>
      <c r="CX263" s="69"/>
      <c r="CY263" s="64"/>
      <c r="CZ263" s="69"/>
      <c r="DA263" s="69"/>
      <c r="DB263" s="69"/>
      <c r="DC263" s="64"/>
      <c r="DD263" s="69"/>
      <c r="DE263" s="69"/>
      <c r="DF263" s="69"/>
      <c r="DG263" s="64"/>
      <c r="DH263" s="69"/>
      <c r="DI263" s="69"/>
      <c r="DJ263" s="69"/>
      <c r="DK263" s="64"/>
      <c r="DL263" s="69"/>
      <c r="DM263" s="69"/>
      <c r="DN263" s="69"/>
      <c r="DO263" s="70"/>
    </row>
    <row r="264" spans="1:119">
      <c r="A264" s="71">
        <v>200</v>
      </c>
      <c r="B264" s="71">
        <f t="shared" si="216"/>
        <v>1000000</v>
      </c>
      <c r="C264" s="71" t="str">
        <f t="shared" si="242"/>
        <v>6283185.30717959j</v>
      </c>
      <c r="D264" s="71">
        <f t="shared" si="217"/>
        <v>-15.000000000000028</v>
      </c>
      <c r="E264" s="71" t="str">
        <f t="shared" si="218"/>
        <v>-6.28318530717959j</v>
      </c>
      <c r="F264" s="71" t="str">
        <f t="shared" si="243"/>
        <v>-15-6.28318530717959j</v>
      </c>
      <c r="G264" s="71">
        <f t="shared" si="244"/>
        <v>24.223902378163331</v>
      </c>
      <c r="H264" s="71">
        <f t="shared" si="245"/>
        <v>-157.27221267397849</v>
      </c>
      <c r="I264" s="71"/>
      <c r="J264" s="71">
        <f t="shared" si="219"/>
        <v>42.477876106194692</v>
      </c>
      <c r="K264" s="71" t="str">
        <f t="shared" si="220"/>
        <v>1+207.627858475749j</v>
      </c>
      <c r="L264" s="71">
        <f t="shared" si="221"/>
        <v>-5425.0639431497066</v>
      </c>
      <c r="M264" s="71" t="str">
        <f t="shared" si="222"/>
        <v>31.928589974236j</v>
      </c>
      <c r="N264" s="71" t="str">
        <f t="shared" si="246"/>
        <v>-5425.06394314971+31.928589974236j</v>
      </c>
      <c r="O264" s="71" t="str">
        <f t="shared" si="247"/>
        <v>0.0000409142083195458-0.0382717244107214j</v>
      </c>
      <c r="P264" s="71" t="str">
        <f t="shared" si="248"/>
        <v>0.00173794867198071-1.62570156788905j</v>
      </c>
      <c r="Q264" s="71"/>
      <c r="R264" s="71">
        <f t="shared" si="223"/>
        <v>46.725663716814154</v>
      </c>
      <c r="S264" s="71" t="str">
        <f t="shared" si="224"/>
        <v>1+0.282743338823082j</v>
      </c>
      <c r="T264" s="71" t="str">
        <f t="shared" si="249"/>
        <v>-5425.06394314971+31.928589974236j</v>
      </c>
      <c r="U264" s="71" t="str">
        <f t="shared" si="250"/>
        <v>-0.000184016516327809-0.0000532009815452668j</v>
      </c>
      <c r="V264" s="71" t="str">
        <f t="shared" si="251"/>
        <v>-0.00859829386027284-0.00248585117308857j</v>
      </c>
      <c r="W264" s="71"/>
      <c r="X264" s="71" t="str">
        <f t="shared" si="225"/>
        <v>-0.495005873972287+1.17820333107073j</v>
      </c>
      <c r="Y264" s="71">
        <f t="shared" si="252"/>
        <v>2.130377503853103</v>
      </c>
      <c r="Z264" s="71">
        <f t="shared" si="253"/>
        <v>-67.210960911694684</v>
      </c>
      <c r="AA264" s="71"/>
      <c r="AB264" s="71" t="str">
        <f t="shared" si="226"/>
        <v>-0.00138539530830587-0.000400531385447936j</v>
      </c>
      <c r="AC264" s="71">
        <f t="shared" si="254"/>
        <v>-56.819897960729421</v>
      </c>
      <c r="AD264" s="71">
        <f t="shared" si="255"/>
        <v>16.125100803340985</v>
      </c>
      <c r="AE264" s="71"/>
      <c r="AF264" s="71" t="str">
        <f t="shared" si="256"/>
        <v>-0.000712960459495899+0.000870269534239559j</v>
      </c>
      <c r="AG264" s="71">
        <f t="shared" si="257"/>
        <v>-58.976755063436634</v>
      </c>
      <c r="AH264" s="71">
        <f t="shared" si="258"/>
        <v>-50.674261045697818</v>
      </c>
      <c r="AI264" s="71"/>
      <c r="AJ264" s="71" t="str">
        <f t="shared" si="227"/>
        <v>114.5372715291-3382.39683750157j</v>
      </c>
      <c r="AK264" s="71" t="str">
        <f t="shared" si="228"/>
        <v>29953.5784018443-7829.28156241587j</v>
      </c>
      <c r="AL264" s="71" t="str">
        <f t="shared" si="259"/>
        <v>10000-3536.77651315322j</v>
      </c>
      <c r="AM264" s="71" t="str">
        <f t="shared" si="260"/>
        <v>200.55701239055-1488.69725792815j</v>
      </c>
      <c r="AN264" s="71" t="str">
        <f t="shared" si="261"/>
        <v>10200.5570123906-1488.69725792815j</v>
      </c>
      <c r="AO264" s="71" t="str">
        <f t="shared" si="262"/>
        <v>7627.49176421547-1329.42810780108j</v>
      </c>
      <c r="AP264" s="71" t="str">
        <f t="shared" si="263"/>
        <v>0.959830516490599+0.0975129116421411j</v>
      </c>
      <c r="AQ264" s="71" t="str">
        <f t="shared" si="229"/>
        <v>1+100.530964914873j</v>
      </c>
      <c r="AR264" s="71" t="str">
        <f t="shared" si="230"/>
        <v>1+0.200660608612522j</v>
      </c>
      <c r="AS264" s="71" t="str">
        <f t="shared" si="231"/>
        <v>0.000314787583889697j</v>
      </c>
      <c r="AT264" s="71" t="str">
        <f t="shared" si="264"/>
        <v>-0.0000631654681669719+0.000314787583889697j</v>
      </c>
      <c r="AU264" s="149" t="str">
        <f t="shared" si="265"/>
        <v>306387.245438228-64656.5965118447j</v>
      </c>
      <c r="AV264" s="71" t="str">
        <f t="shared" si="232"/>
        <v>1008.62441297787-2950.31487853218j</v>
      </c>
      <c r="AW264" s="71"/>
      <c r="AX264" s="71" t="str">
        <f t="shared" si="233"/>
        <v>0.0630390258111169-0.184394679908261j</v>
      </c>
      <c r="AY264" s="71"/>
      <c r="AZ264" s="71" t="str">
        <f t="shared" si="266"/>
        <v>9.60742436990373-3.0616821294743j</v>
      </c>
      <c r="BA264" s="71" t="str">
        <f t="shared" si="267"/>
        <v>0.0410847765874583-1.96456340021659j</v>
      </c>
      <c r="BB264" s="71">
        <f t="shared" si="268"/>
        <v>5.8672199521897417</v>
      </c>
      <c r="BC264" s="71">
        <f t="shared" si="269"/>
        <v>91.19804798271575</v>
      </c>
      <c r="BD264" s="71" t="str">
        <f t="shared" si="234"/>
        <v>-0.000843787957216118+0.00270524117504211j</v>
      </c>
      <c r="BE264" s="71">
        <f t="shared" si="270"/>
        <v>-50.95267800853965</v>
      </c>
      <c r="BF264" s="71">
        <f t="shared" si="271"/>
        <v>-72.676851213943351</v>
      </c>
      <c r="BG264" s="71"/>
      <c r="BH264" s="71" t="str">
        <f t="shared" si="235"/>
        <v>0.0016804078540965+0.00143641085391235j</v>
      </c>
      <c r="BI264" s="71">
        <f t="shared" si="272"/>
        <v>-53.109535111246878</v>
      </c>
      <c r="BJ264" s="71">
        <f t="shared" si="273"/>
        <v>-139.47621306298208</v>
      </c>
      <c r="BK264" s="71"/>
      <c r="BL264" s="71">
        <f t="shared" si="274"/>
        <v>54.109535111246878</v>
      </c>
      <c r="BM264" s="71">
        <f t="shared" si="275"/>
        <v>139.47621306298208</v>
      </c>
      <c r="BN264" s="71"/>
      <c r="BO264" s="158"/>
      <c r="BP264" s="158" t="str">
        <f t="shared" si="236"/>
        <v>0.00001+0.000295309709437441j</v>
      </c>
      <c r="BQ264" s="158" t="str">
        <f t="shared" si="237"/>
        <v>3.12469082287825E-06+3.10818743809348E-08j</v>
      </c>
      <c r="BR264" s="158" t="str">
        <f t="shared" si="238"/>
        <v>-0.0851233027859653-0.000914640905734935j</v>
      </c>
      <c r="BS264" s="158" t="str">
        <f t="shared" si="239"/>
        <v>0.0000443746908228783+0.000295340791311822j</v>
      </c>
      <c r="BT264" s="158" t="str">
        <f t="shared" si="276"/>
        <v>-3.50718947408355E-06-0.0000251809705112888j</v>
      </c>
      <c r="BU264" s="158" t="str">
        <f t="shared" si="277"/>
        <v>-3.12469082287825E-06-3.10818743809348E-08j</v>
      </c>
      <c r="BV264" s="158" t="str">
        <f t="shared" si="278"/>
        <v>-0.0000066318802969618-0.0000252120523856697j</v>
      </c>
      <c r="BW264" s="158" t="str">
        <f t="shared" si="279"/>
        <v>0.499999975555426-0.499999999999999j</v>
      </c>
      <c r="BX264" s="158" t="str">
        <f t="shared" si="280"/>
        <v>-0.00001-0.000295309709437441j</v>
      </c>
      <c r="BY264" s="158" t="str">
        <f t="shared" si="281"/>
        <v>6.7816519741789-4.27096329639033j</v>
      </c>
      <c r="BZ264" s="71">
        <f t="shared" si="282"/>
        <v>18.077509782258957</v>
      </c>
      <c r="CA264" s="71">
        <f t="shared" si="283"/>
        <v>147.79800896230034</v>
      </c>
      <c r="CB264" s="158" t="str">
        <f t="shared" si="240"/>
        <v>-0.0111059236738912+0.00320070805192215j</v>
      </c>
      <c r="CC264" s="71" t="str">
        <f t="shared" si="241"/>
        <v>-0.00111816046894799+0.00894689305922804j</v>
      </c>
      <c r="CD264" s="71">
        <f t="shared" si="284"/>
        <v>-40.899245281177663</v>
      </c>
      <c r="CE264" s="71">
        <f t="shared" si="285"/>
        <v>-82.876252083397489</v>
      </c>
      <c r="CF264" s="71"/>
      <c r="CG264" s="71">
        <f t="shared" si="286"/>
        <v>41.899245281177663</v>
      </c>
      <c r="CH264" s="71">
        <f t="shared" si="287"/>
        <v>82.876252083397489</v>
      </c>
      <c r="CI264" s="71"/>
      <c r="CJ264" s="158"/>
      <c r="CK264" s="158"/>
      <c r="CL264" s="158"/>
      <c r="CM264" s="71"/>
      <c r="CN264" s="158"/>
      <c r="CO264" s="158"/>
      <c r="CP264" s="158"/>
      <c r="CQ264" s="64"/>
      <c r="CR264" s="69"/>
      <c r="CS264" s="69"/>
      <c r="CT264" s="69"/>
      <c r="CU264" s="64"/>
      <c r="CV264" s="69"/>
      <c r="CW264" s="69"/>
      <c r="CX264" s="69"/>
      <c r="CY264" s="64"/>
      <c r="CZ264" s="69"/>
      <c r="DA264" s="69"/>
      <c r="DB264" s="69"/>
      <c r="DC264" s="64"/>
      <c r="DD264" s="69"/>
      <c r="DE264" s="69"/>
      <c r="DF264" s="69"/>
      <c r="DG264" s="64"/>
      <c r="DH264" s="69"/>
      <c r="DI264" s="69"/>
      <c r="DJ264" s="69"/>
      <c r="DK264" s="64"/>
      <c r="DL264" s="69"/>
      <c r="DM264" s="69"/>
      <c r="DN264" s="69"/>
      <c r="DO264" s="70"/>
    </row>
    <row r="265" spans="1:119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7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107"/>
      <c r="BL265" s="107"/>
      <c r="BM265" s="107"/>
      <c r="BN265" s="65"/>
      <c r="BO265" s="107"/>
      <c r="BP265" s="107"/>
      <c r="BQ265" s="107"/>
      <c r="BR265" s="107"/>
      <c r="BS265" s="107"/>
      <c r="BT265" s="107"/>
      <c r="BU265" s="107"/>
      <c r="BV265" s="107"/>
      <c r="BW265" s="107"/>
      <c r="BX265" s="107"/>
      <c r="BY265" s="107"/>
      <c r="BZ265" s="107"/>
      <c r="CA265" s="65"/>
      <c r="CB265" s="69"/>
      <c r="CC265" s="69"/>
      <c r="CD265" s="69"/>
      <c r="CE265" s="64"/>
      <c r="CF265" s="69"/>
      <c r="CG265" s="69"/>
      <c r="CH265" s="69"/>
      <c r="CI265" s="64"/>
      <c r="CJ265" s="69"/>
      <c r="CK265" s="69"/>
      <c r="CL265" s="69"/>
      <c r="CM265" s="64"/>
      <c r="CN265" s="69"/>
      <c r="CO265" s="69"/>
      <c r="CP265" s="69"/>
      <c r="CQ265" s="64"/>
      <c r="CR265" s="69"/>
      <c r="CS265" s="69"/>
      <c r="CT265" s="69"/>
      <c r="CU265" s="64"/>
      <c r="CV265" s="69"/>
      <c r="CW265" s="69"/>
      <c r="CX265" s="69"/>
      <c r="CY265" s="64"/>
      <c r="CZ265" s="69"/>
      <c r="DA265" s="69"/>
      <c r="DB265" s="69"/>
      <c r="DC265" s="64"/>
      <c r="DD265" s="69"/>
      <c r="DE265" s="69"/>
      <c r="DF265" s="69"/>
      <c r="DG265" s="64"/>
      <c r="DH265" s="69"/>
      <c r="DI265" s="69"/>
      <c r="DJ265" s="69"/>
      <c r="DK265" s="70"/>
    </row>
    <row r="266" spans="1:119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7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9"/>
      <c r="BL266" s="69"/>
      <c r="BM266" s="69"/>
      <c r="BN266" s="64"/>
      <c r="BO266" s="69"/>
      <c r="BP266" s="69"/>
      <c r="BQ266" s="69"/>
      <c r="BR266" s="69"/>
      <c r="BS266" s="69"/>
      <c r="BT266" s="69"/>
      <c r="BU266" s="69"/>
      <c r="BV266" s="69"/>
      <c r="BW266" s="69"/>
      <c r="BX266" s="69"/>
      <c r="BY266" s="69"/>
      <c r="BZ266" s="69"/>
      <c r="CA266" s="64"/>
      <c r="CB266" s="69"/>
      <c r="CC266" s="69"/>
      <c r="CD266" s="69"/>
      <c r="CE266" s="64"/>
      <c r="CF266" s="69"/>
      <c r="CG266" s="69"/>
      <c r="CH266" s="69"/>
      <c r="CI266" s="64"/>
      <c r="CJ266" s="69"/>
      <c r="CK266" s="69"/>
      <c r="CL266" s="69"/>
      <c r="CM266" s="64"/>
      <c r="CN266" s="69"/>
      <c r="CO266" s="69"/>
      <c r="CP266" s="69"/>
      <c r="CQ266" s="64"/>
      <c r="CR266" s="69"/>
      <c r="CS266" s="69"/>
      <c r="CT266" s="69"/>
      <c r="CU266" s="64"/>
      <c r="CV266" s="69"/>
      <c r="CW266" s="69"/>
      <c r="CX266" s="69"/>
      <c r="CY266" s="64"/>
      <c r="CZ266" s="69"/>
      <c r="DA266" s="69"/>
      <c r="DB266" s="69"/>
      <c r="DC266" s="64"/>
      <c r="DD266" s="69"/>
      <c r="DE266" s="69"/>
      <c r="DF266" s="69"/>
      <c r="DG266" s="64"/>
      <c r="DH266" s="69"/>
      <c r="DI266" s="69"/>
      <c r="DJ266" s="69"/>
      <c r="DK266" s="70"/>
    </row>
    <row r="267" spans="1:119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7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9"/>
      <c r="BL267" s="69"/>
      <c r="BM267" s="69"/>
      <c r="BN267" s="64"/>
      <c r="BO267" s="69"/>
      <c r="BP267" s="69"/>
      <c r="BQ267" s="69"/>
      <c r="BR267" s="69"/>
      <c r="BS267" s="69"/>
      <c r="BT267" s="69"/>
      <c r="BU267" s="69"/>
      <c r="BV267" s="69"/>
      <c r="BW267" s="69"/>
      <c r="BX267" s="69"/>
      <c r="BY267" s="69"/>
      <c r="BZ267" s="69"/>
      <c r="CA267" s="64"/>
      <c r="CB267" s="69"/>
      <c r="CC267" s="69"/>
      <c r="CD267" s="69"/>
      <c r="CE267" s="64"/>
      <c r="CF267" s="69"/>
      <c r="CG267" s="69"/>
      <c r="CH267" s="69"/>
      <c r="CI267" s="64"/>
      <c r="CJ267" s="69"/>
      <c r="CK267" s="69"/>
      <c r="CL267" s="69"/>
      <c r="CM267" s="64"/>
      <c r="CN267" s="69"/>
      <c r="CO267" s="69"/>
      <c r="CP267" s="69"/>
      <c r="CQ267" s="64"/>
      <c r="CR267" s="69"/>
      <c r="CS267" s="69"/>
      <c r="CT267" s="69"/>
      <c r="CU267" s="64"/>
      <c r="CV267" s="69"/>
      <c r="CW267" s="69"/>
      <c r="CX267" s="69"/>
      <c r="CY267" s="64"/>
      <c r="CZ267" s="69"/>
      <c r="DA267" s="69"/>
      <c r="DB267" s="69"/>
      <c r="DC267" s="64"/>
      <c r="DD267" s="69"/>
      <c r="DE267" s="69"/>
      <c r="DF267" s="69"/>
      <c r="DG267" s="64"/>
      <c r="DH267" s="69"/>
      <c r="DI267" s="69"/>
      <c r="DJ267" s="69"/>
      <c r="DK267" s="70"/>
    </row>
    <row r="268" spans="1:119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7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9"/>
      <c r="BL268" s="69"/>
      <c r="BM268" s="69"/>
      <c r="BN268" s="64"/>
      <c r="BO268" s="69"/>
      <c r="BP268" s="69"/>
      <c r="BQ268" s="69"/>
      <c r="BR268" s="69"/>
      <c r="BS268" s="69"/>
      <c r="BT268" s="69"/>
      <c r="BU268" s="69"/>
      <c r="BV268" s="69"/>
      <c r="BW268" s="69"/>
      <c r="BX268" s="69"/>
      <c r="BY268" s="69"/>
      <c r="BZ268" s="69"/>
      <c r="CA268" s="64"/>
      <c r="CB268" s="69"/>
      <c r="CC268" s="69"/>
      <c r="CD268" s="69"/>
      <c r="CE268" s="64"/>
      <c r="CF268" s="69"/>
      <c r="CG268" s="69"/>
      <c r="CH268" s="69"/>
      <c r="CI268" s="64"/>
      <c r="CJ268" s="69"/>
      <c r="CK268" s="69"/>
      <c r="CL268" s="69"/>
      <c r="CM268" s="64"/>
      <c r="CN268" s="69"/>
      <c r="CO268" s="69"/>
      <c r="CP268" s="69"/>
      <c r="CQ268" s="64"/>
      <c r="CR268" s="69"/>
      <c r="CS268" s="69"/>
      <c r="CT268" s="69"/>
      <c r="CU268" s="64"/>
      <c r="CV268" s="69"/>
      <c r="CW268" s="69"/>
      <c r="CX268" s="69"/>
      <c r="CY268" s="64"/>
      <c r="CZ268" s="69"/>
      <c r="DA268" s="69"/>
      <c r="DB268" s="69"/>
      <c r="DC268" s="64"/>
      <c r="DD268" s="69"/>
      <c r="DE268" s="69"/>
      <c r="DF268" s="69"/>
      <c r="DG268" s="64"/>
      <c r="DH268" s="69"/>
      <c r="DI268" s="69"/>
      <c r="DJ268" s="69"/>
      <c r="DK268" s="70"/>
    </row>
    <row r="269" spans="1:11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7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9"/>
      <c r="BL269" s="69"/>
      <c r="BM269" s="69"/>
      <c r="BN269" s="64"/>
      <c r="BO269" s="69"/>
      <c r="BP269" s="69"/>
      <c r="BQ269" s="69"/>
      <c r="BR269" s="69"/>
      <c r="BS269" s="69"/>
      <c r="BT269" s="69"/>
      <c r="BU269" s="69"/>
      <c r="BV269" s="69"/>
      <c r="BW269" s="69"/>
      <c r="BX269" s="69"/>
      <c r="BY269" s="69"/>
      <c r="BZ269" s="69"/>
      <c r="CA269" s="64"/>
      <c r="CB269" s="69"/>
      <c r="CC269" s="69"/>
      <c r="CD269" s="69"/>
      <c r="CE269" s="64"/>
      <c r="CF269" s="69"/>
      <c r="CG269" s="69"/>
      <c r="CH269" s="69"/>
      <c r="CI269" s="64"/>
      <c r="CJ269" s="69"/>
      <c r="CK269" s="69"/>
      <c r="CL269" s="69"/>
      <c r="CM269" s="64"/>
      <c r="CN269" s="69"/>
      <c r="CO269" s="69"/>
      <c r="CP269" s="69"/>
      <c r="CQ269" s="64"/>
      <c r="CR269" s="69"/>
      <c r="CS269" s="69"/>
      <c r="CT269" s="69"/>
      <c r="CU269" s="64"/>
      <c r="CV269" s="69"/>
      <c r="CW269" s="69"/>
      <c r="CX269" s="69"/>
      <c r="CY269" s="64"/>
      <c r="CZ269" s="69"/>
      <c r="DA269" s="69"/>
      <c r="DB269" s="69"/>
      <c r="DC269" s="64"/>
      <c r="DD269" s="69"/>
      <c r="DE269" s="69"/>
      <c r="DF269" s="69"/>
      <c r="DG269" s="64"/>
      <c r="DH269" s="69"/>
      <c r="DI269" s="69"/>
      <c r="DJ269" s="69"/>
      <c r="DK269" s="70"/>
    </row>
    <row r="270" spans="1:119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7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9"/>
      <c r="BL270" s="69"/>
      <c r="BM270" s="69"/>
      <c r="BN270" s="64"/>
      <c r="BO270" s="69"/>
      <c r="BP270" s="69"/>
      <c r="BQ270" s="69"/>
      <c r="BR270" s="69"/>
      <c r="BS270" s="69"/>
      <c r="BT270" s="69"/>
      <c r="BU270" s="69"/>
      <c r="BV270" s="69"/>
      <c r="BW270" s="69"/>
      <c r="BX270" s="69"/>
      <c r="BY270" s="69"/>
      <c r="BZ270" s="69"/>
      <c r="CA270" s="64"/>
      <c r="CB270" s="69"/>
      <c r="CC270" s="69"/>
      <c r="CD270" s="69"/>
      <c r="CE270" s="64"/>
      <c r="CF270" s="69"/>
      <c r="CG270" s="69"/>
      <c r="CH270" s="69"/>
      <c r="CI270" s="64"/>
      <c r="CJ270" s="69"/>
      <c r="CK270" s="69"/>
      <c r="CL270" s="69"/>
      <c r="CM270" s="64"/>
      <c r="CN270" s="69"/>
      <c r="CO270" s="69"/>
      <c r="CP270" s="69"/>
      <c r="CQ270" s="64"/>
      <c r="CR270" s="69"/>
      <c r="CS270" s="69"/>
      <c r="CT270" s="69"/>
      <c r="CU270" s="64"/>
      <c r="CV270" s="69"/>
      <c r="CW270" s="69"/>
      <c r="CX270" s="69"/>
      <c r="CY270" s="64"/>
      <c r="CZ270" s="69"/>
      <c r="DA270" s="69"/>
      <c r="DB270" s="69"/>
      <c r="DC270" s="64"/>
      <c r="DD270" s="69"/>
      <c r="DE270" s="69"/>
      <c r="DF270" s="69"/>
      <c r="DG270" s="64"/>
      <c r="DH270" s="69"/>
      <c r="DI270" s="69"/>
      <c r="DJ270" s="69"/>
      <c r="DK270" s="70"/>
    </row>
    <row r="271" spans="1:119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7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9"/>
      <c r="BL271" s="69"/>
      <c r="BM271" s="69"/>
      <c r="BN271" s="64"/>
      <c r="BO271" s="69"/>
      <c r="BP271" s="69"/>
      <c r="BQ271" s="69"/>
      <c r="BR271" s="69"/>
      <c r="BS271" s="69"/>
      <c r="BT271" s="69"/>
      <c r="BU271" s="69"/>
      <c r="BV271" s="69"/>
      <c r="BW271" s="69"/>
      <c r="BX271" s="69"/>
      <c r="BY271" s="69"/>
      <c r="BZ271" s="69"/>
      <c r="CA271" s="64"/>
      <c r="CB271" s="69"/>
      <c r="CC271" s="69"/>
      <c r="CD271" s="69"/>
      <c r="CE271" s="64"/>
      <c r="CF271" s="69"/>
      <c r="CG271" s="69"/>
      <c r="CH271" s="69"/>
      <c r="CI271" s="64"/>
      <c r="CJ271" s="69"/>
      <c r="CK271" s="69"/>
      <c r="CL271" s="69"/>
      <c r="CM271" s="64"/>
      <c r="CN271" s="69"/>
      <c r="CO271" s="69"/>
      <c r="CP271" s="69"/>
      <c r="CQ271" s="64"/>
      <c r="CR271" s="69"/>
      <c r="CS271" s="69"/>
      <c r="CT271" s="69"/>
      <c r="CU271" s="64"/>
      <c r="CV271" s="69"/>
      <c r="CW271" s="69"/>
      <c r="CX271" s="69"/>
      <c r="CY271" s="64"/>
      <c r="CZ271" s="69"/>
      <c r="DA271" s="69"/>
      <c r="DB271" s="69"/>
      <c r="DC271" s="64"/>
      <c r="DD271" s="69"/>
      <c r="DE271" s="69"/>
      <c r="DF271" s="69"/>
      <c r="DG271" s="64"/>
      <c r="DH271" s="69"/>
      <c r="DI271" s="69"/>
      <c r="DJ271" s="69"/>
      <c r="DK271" s="70"/>
    </row>
    <row r="272" spans="1:119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7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9"/>
      <c r="BL272" s="69"/>
      <c r="BM272" s="69"/>
      <c r="BN272" s="64"/>
      <c r="BO272" s="69"/>
      <c r="BP272" s="69"/>
      <c r="BQ272" s="69"/>
      <c r="BR272" s="69"/>
      <c r="BS272" s="69"/>
      <c r="BT272" s="69"/>
      <c r="BU272" s="69"/>
      <c r="BV272" s="69"/>
      <c r="BW272" s="69"/>
      <c r="BX272" s="69"/>
      <c r="BY272" s="69"/>
      <c r="BZ272" s="69"/>
      <c r="CA272" s="64"/>
      <c r="CB272" s="69"/>
      <c r="CC272" s="69"/>
      <c r="CD272" s="69"/>
      <c r="CE272" s="64"/>
      <c r="CF272" s="69"/>
      <c r="CG272" s="69"/>
      <c r="CH272" s="69"/>
      <c r="CI272" s="64"/>
      <c r="CJ272" s="69"/>
      <c r="CK272" s="69"/>
      <c r="CL272" s="69"/>
      <c r="CM272" s="64"/>
      <c r="CN272" s="69"/>
      <c r="CO272" s="69"/>
      <c r="CP272" s="69"/>
      <c r="CQ272" s="64"/>
      <c r="CR272" s="69"/>
      <c r="CS272" s="69"/>
      <c r="CT272" s="69"/>
      <c r="CU272" s="64"/>
      <c r="CV272" s="69"/>
      <c r="CW272" s="69"/>
      <c r="CX272" s="69"/>
      <c r="CY272" s="64"/>
      <c r="CZ272" s="69"/>
      <c r="DA272" s="69"/>
      <c r="DB272" s="69"/>
      <c r="DC272" s="64"/>
      <c r="DD272" s="69"/>
      <c r="DE272" s="69"/>
      <c r="DF272" s="69"/>
      <c r="DG272" s="64"/>
      <c r="DH272" s="69"/>
      <c r="DI272" s="69"/>
      <c r="DJ272" s="69"/>
      <c r="DK272" s="70"/>
    </row>
    <row r="273" spans="63:115">
      <c r="BK273" s="69"/>
      <c r="BL273" s="69"/>
      <c r="BM273" s="69"/>
      <c r="BN273" s="64"/>
      <c r="BO273" s="69"/>
      <c r="BP273" s="69"/>
      <c r="BQ273" s="69"/>
      <c r="BR273" s="69"/>
      <c r="BS273" s="69"/>
      <c r="BT273" s="69"/>
      <c r="BU273" s="69"/>
      <c r="BV273" s="69"/>
      <c r="BW273" s="69"/>
      <c r="BX273" s="69"/>
      <c r="BY273" s="69"/>
      <c r="BZ273" s="69"/>
      <c r="CA273" s="64"/>
      <c r="CB273" s="69"/>
      <c r="CC273" s="69"/>
      <c r="CD273" s="69"/>
      <c r="CE273" s="64"/>
      <c r="CF273" s="69"/>
      <c r="CG273" s="69"/>
      <c r="CH273" s="69"/>
      <c r="CI273" s="64"/>
      <c r="CJ273" s="69"/>
      <c r="CK273" s="69"/>
      <c r="CL273" s="69"/>
      <c r="CM273" s="64"/>
      <c r="CN273" s="69"/>
      <c r="CO273" s="69"/>
      <c r="CP273" s="69"/>
      <c r="CQ273" s="64"/>
      <c r="CR273" s="69"/>
      <c r="CS273" s="69"/>
      <c r="CT273" s="69"/>
      <c r="CU273" s="64"/>
      <c r="CV273" s="69"/>
      <c r="CW273" s="69"/>
      <c r="CX273" s="69"/>
      <c r="CY273" s="64"/>
      <c r="CZ273" s="69"/>
      <c r="DA273" s="69"/>
      <c r="DB273" s="69"/>
      <c r="DC273" s="64"/>
      <c r="DD273" s="69"/>
      <c r="DE273" s="69"/>
      <c r="DF273" s="69"/>
      <c r="DG273" s="64"/>
      <c r="DH273" s="69"/>
      <c r="DI273" s="69"/>
      <c r="DJ273" s="69"/>
      <c r="DK273" s="70"/>
    </row>
    <row r="274" spans="63:115">
      <c r="BK274" s="69"/>
      <c r="BL274" s="69"/>
      <c r="BM274" s="69"/>
      <c r="BN274" s="64"/>
      <c r="BO274" s="69"/>
      <c r="BP274" s="69"/>
      <c r="BQ274" s="69"/>
      <c r="BR274" s="69"/>
      <c r="BS274" s="69"/>
      <c r="BT274" s="69"/>
      <c r="BU274" s="69"/>
      <c r="BV274" s="69"/>
      <c r="BW274" s="69"/>
      <c r="BX274" s="69"/>
      <c r="BY274" s="69"/>
      <c r="BZ274" s="69"/>
      <c r="CA274" s="64"/>
      <c r="CB274" s="69"/>
      <c r="CC274" s="69"/>
      <c r="CD274" s="69"/>
      <c r="CE274" s="64"/>
      <c r="CF274" s="69"/>
      <c r="CG274" s="69"/>
      <c r="CH274" s="69"/>
      <c r="CI274" s="64"/>
      <c r="CJ274" s="69"/>
      <c r="CK274" s="69"/>
      <c r="CL274" s="69"/>
      <c r="CM274" s="64"/>
      <c r="CN274" s="69"/>
      <c r="CO274" s="69"/>
      <c r="CP274" s="69"/>
      <c r="CQ274" s="64"/>
      <c r="CR274" s="69"/>
      <c r="CS274" s="69"/>
      <c r="CT274" s="69"/>
      <c r="CU274" s="64"/>
      <c r="CV274" s="69"/>
      <c r="CW274" s="69"/>
      <c r="CX274" s="69"/>
      <c r="CY274" s="64"/>
      <c r="CZ274" s="69"/>
      <c r="DA274" s="69"/>
      <c r="DB274" s="69"/>
      <c r="DC274" s="64"/>
      <c r="DD274" s="69"/>
      <c r="DE274" s="69"/>
      <c r="DF274" s="69"/>
      <c r="DG274" s="64"/>
      <c r="DH274" s="69"/>
      <c r="DI274" s="69"/>
      <c r="DJ274" s="69"/>
      <c r="DK274" s="70"/>
    </row>
    <row r="275" spans="63:115">
      <c r="BK275" s="69"/>
      <c r="BL275" s="69"/>
      <c r="BM275" s="69"/>
      <c r="BN275" s="64"/>
      <c r="BO275" s="69"/>
      <c r="BP275" s="69"/>
      <c r="BQ275" s="69"/>
      <c r="BR275" s="69"/>
      <c r="BS275" s="69"/>
      <c r="BT275" s="69"/>
      <c r="BU275" s="69"/>
      <c r="BV275" s="69"/>
      <c r="BW275" s="69"/>
      <c r="BX275" s="69"/>
      <c r="BY275" s="69"/>
      <c r="BZ275" s="69"/>
      <c r="CA275" s="64"/>
      <c r="CB275" s="69"/>
      <c r="CC275" s="69"/>
      <c r="CD275" s="69"/>
      <c r="CE275" s="64"/>
      <c r="CF275" s="69"/>
      <c r="CG275" s="69"/>
      <c r="CH275" s="69"/>
      <c r="CI275" s="64"/>
      <c r="CJ275" s="69"/>
      <c r="CK275" s="69"/>
      <c r="CL275" s="69"/>
      <c r="CM275" s="64"/>
      <c r="CN275" s="69"/>
      <c r="CO275" s="69"/>
      <c r="CP275" s="69"/>
      <c r="CQ275" s="64"/>
      <c r="CR275" s="69"/>
      <c r="CS275" s="69"/>
      <c r="CT275" s="69"/>
      <c r="CU275" s="64"/>
      <c r="CV275" s="69"/>
      <c r="CW275" s="69"/>
      <c r="CX275" s="69"/>
      <c r="CY275" s="64"/>
      <c r="CZ275" s="69"/>
      <c r="DA275" s="69"/>
      <c r="DB275" s="69"/>
      <c r="DC275" s="64"/>
      <c r="DD275" s="69"/>
      <c r="DE275" s="69"/>
      <c r="DF275" s="69"/>
      <c r="DG275" s="64"/>
      <c r="DH275" s="69"/>
      <c r="DI275" s="69"/>
      <c r="DJ275" s="69"/>
      <c r="DK275" s="70"/>
    </row>
    <row r="276" spans="63:115">
      <c r="BK276" s="69"/>
      <c r="BL276" s="69"/>
      <c r="BM276" s="69"/>
      <c r="BN276" s="64"/>
      <c r="BO276" s="69"/>
      <c r="BP276" s="69"/>
      <c r="BQ276" s="69"/>
      <c r="BR276" s="69"/>
      <c r="BS276" s="69"/>
      <c r="BT276" s="69"/>
      <c r="BU276" s="69"/>
      <c r="BV276" s="69"/>
      <c r="BW276" s="69"/>
      <c r="BX276" s="69"/>
      <c r="BY276" s="69"/>
      <c r="BZ276" s="69"/>
      <c r="CA276" s="64"/>
      <c r="CB276" s="69"/>
      <c r="CC276" s="69"/>
      <c r="CD276" s="69"/>
      <c r="CE276" s="64"/>
      <c r="CF276" s="69"/>
      <c r="CG276" s="69"/>
      <c r="CH276" s="69"/>
      <c r="CI276" s="64"/>
      <c r="CJ276" s="69"/>
      <c r="CK276" s="69"/>
      <c r="CL276" s="69"/>
      <c r="CM276" s="64"/>
      <c r="CN276" s="69"/>
      <c r="CO276" s="69"/>
      <c r="CP276" s="69"/>
      <c r="CQ276" s="64"/>
      <c r="CR276" s="69"/>
      <c r="CS276" s="69"/>
      <c r="CT276" s="69"/>
      <c r="CU276" s="64"/>
      <c r="CV276" s="69"/>
      <c r="CW276" s="69"/>
      <c r="CX276" s="69"/>
      <c r="CY276" s="64"/>
      <c r="CZ276" s="69"/>
      <c r="DA276" s="69"/>
      <c r="DB276" s="69"/>
      <c r="DC276" s="64"/>
      <c r="DD276" s="69"/>
      <c r="DE276" s="69"/>
      <c r="DF276" s="69"/>
      <c r="DG276" s="64"/>
      <c r="DH276" s="69"/>
      <c r="DI276" s="69"/>
      <c r="DJ276" s="69"/>
      <c r="DK276" s="70"/>
    </row>
    <row r="277" spans="63:115">
      <c r="BK277" s="69"/>
      <c r="BL277" s="69"/>
      <c r="BM277" s="69"/>
      <c r="BN277" s="64"/>
      <c r="BO277" s="69"/>
      <c r="BP277" s="69"/>
      <c r="BQ277" s="69"/>
      <c r="BR277" s="69"/>
      <c r="BS277" s="69"/>
      <c r="BT277" s="69"/>
      <c r="BU277" s="69"/>
      <c r="BV277" s="69"/>
      <c r="BW277" s="69"/>
      <c r="BX277" s="69"/>
      <c r="BY277" s="69"/>
      <c r="BZ277" s="69"/>
      <c r="CA277" s="64"/>
      <c r="CB277" s="69"/>
      <c r="CC277" s="69"/>
      <c r="CD277" s="69"/>
      <c r="CE277" s="64"/>
      <c r="CF277" s="69"/>
      <c r="CG277" s="69"/>
      <c r="CH277" s="69"/>
      <c r="CI277" s="64"/>
      <c r="CJ277" s="69"/>
      <c r="CK277" s="69"/>
      <c r="CL277" s="69"/>
      <c r="CM277" s="64"/>
      <c r="CN277" s="69"/>
      <c r="CO277" s="69"/>
      <c r="CP277" s="69"/>
      <c r="CQ277" s="64"/>
      <c r="CR277" s="69"/>
      <c r="CS277" s="69"/>
      <c r="CT277" s="69"/>
      <c r="CU277" s="64"/>
      <c r="CV277" s="69"/>
      <c r="CW277" s="69"/>
      <c r="CX277" s="69"/>
      <c r="CY277" s="64"/>
      <c r="CZ277" s="69"/>
      <c r="DA277" s="69"/>
      <c r="DB277" s="69"/>
      <c r="DC277" s="64"/>
      <c r="DD277" s="69"/>
      <c r="DE277" s="69"/>
      <c r="DF277" s="69"/>
      <c r="DG277" s="64"/>
      <c r="DH277" s="69"/>
      <c r="DI277" s="69"/>
      <c r="DJ277" s="69"/>
      <c r="DK277" s="70"/>
    </row>
    <row r="278" spans="63:115">
      <c r="BK278" s="69"/>
      <c r="BL278" s="69"/>
      <c r="BM278" s="69"/>
      <c r="BN278" s="64"/>
      <c r="BO278" s="69"/>
      <c r="BP278" s="69"/>
      <c r="BQ278" s="69"/>
      <c r="BR278" s="69"/>
      <c r="BS278" s="69"/>
      <c r="BT278" s="69"/>
      <c r="BU278" s="69"/>
      <c r="BV278" s="69"/>
      <c r="BW278" s="69"/>
      <c r="BX278" s="69"/>
      <c r="BY278" s="69"/>
      <c r="BZ278" s="69"/>
      <c r="CA278" s="64"/>
      <c r="CB278" s="69"/>
      <c r="CC278" s="69"/>
      <c r="CD278" s="69"/>
      <c r="CE278" s="64"/>
      <c r="CF278" s="69"/>
      <c r="CG278" s="69"/>
      <c r="CH278" s="69"/>
      <c r="CI278" s="64"/>
      <c r="CJ278" s="69"/>
      <c r="CK278" s="69"/>
      <c r="CL278" s="69"/>
      <c r="CM278" s="64"/>
      <c r="CN278" s="69"/>
      <c r="CO278" s="69"/>
      <c r="CP278" s="69"/>
      <c r="CQ278" s="64"/>
      <c r="CR278" s="69"/>
      <c r="CS278" s="69"/>
      <c r="CT278" s="69"/>
      <c r="CU278" s="64"/>
      <c r="CV278" s="69"/>
      <c r="CW278" s="69"/>
      <c r="CX278" s="69"/>
      <c r="CY278" s="64"/>
      <c r="CZ278" s="69"/>
      <c r="DA278" s="69"/>
      <c r="DB278" s="69"/>
      <c r="DC278" s="64"/>
      <c r="DD278" s="69"/>
      <c r="DE278" s="69"/>
      <c r="DF278" s="69"/>
      <c r="DG278" s="64"/>
      <c r="DH278" s="69"/>
      <c r="DI278" s="69"/>
      <c r="DJ278" s="69"/>
      <c r="DK278" s="70"/>
    </row>
    <row r="279" spans="63:115">
      <c r="BK279" s="69"/>
      <c r="BL279" s="69"/>
      <c r="BM279" s="69"/>
      <c r="BN279" s="64"/>
      <c r="BO279" s="69"/>
      <c r="BP279" s="69"/>
      <c r="BQ279" s="69"/>
      <c r="BR279" s="69"/>
      <c r="BS279" s="69"/>
      <c r="BT279" s="69"/>
      <c r="BU279" s="69"/>
      <c r="BV279" s="69"/>
      <c r="BW279" s="69"/>
      <c r="BX279" s="69"/>
      <c r="BY279" s="69"/>
      <c r="BZ279" s="69"/>
      <c r="CA279" s="64"/>
      <c r="CB279" s="69"/>
      <c r="CC279" s="69"/>
      <c r="CD279" s="69"/>
      <c r="CE279" s="64"/>
      <c r="CF279" s="69"/>
      <c r="CG279" s="69"/>
      <c r="CH279" s="69"/>
      <c r="CI279" s="64"/>
      <c r="CJ279" s="69"/>
      <c r="CK279" s="69"/>
      <c r="CL279" s="69"/>
      <c r="CM279" s="64"/>
      <c r="CN279" s="69"/>
      <c r="CO279" s="69"/>
      <c r="CP279" s="69"/>
      <c r="CQ279" s="64"/>
      <c r="CR279" s="69"/>
      <c r="CS279" s="69"/>
      <c r="CT279" s="69"/>
      <c r="CU279" s="64"/>
      <c r="CV279" s="69"/>
      <c r="CW279" s="69"/>
      <c r="CX279" s="69"/>
      <c r="CY279" s="64"/>
      <c r="CZ279" s="69"/>
      <c r="DA279" s="69"/>
      <c r="DB279" s="69"/>
      <c r="DC279" s="64"/>
      <c r="DD279" s="69"/>
      <c r="DE279" s="69"/>
      <c r="DF279" s="69"/>
      <c r="DG279" s="64"/>
      <c r="DH279" s="69"/>
      <c r="DI279" s="69"/>
      <c r="DJ279" s="69"/>
      <c r="DK279" s="70"/>
    </row>
    <row r="280" spans="63:115">
      <c r="BK280" s="69"/>
      <c r="BL280" s="69"/>
      <c r="BM280" s="69"/>
      <c r="BN280" s="66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6"/>
      <c r="CB280" s="69"/>
      <c r="CC280" s="69"/>
      <c r="CD280" s="69"/>
      <c r="CE280" s="66"/>
      <c r="CF280" s="69"/>
      <c r="CG280" s="69"/>
      <c r="CH280" s="69"/>
      <c r="CI280" s="66"/>
      <c r="CJ280" s="69"/>
      <c r="CK280" s="69"/>
      <c r="CL280" s="69"/>
      <c r="CM280" s="66"/>
      <c r="CN280" s="69"/>
      <c r="CO280" s="69"/>
      <c r="CP280" s="69"/>
      <c r="CQ280" s="66"/>
      <c r="CR280" s="69"/>
      <c r="CS280" s="69"/>
      <c r="CT280" s="69"/>
      <c r="CU280" s="66"/>
      <c r="CV280" s="69"/>
      <c r="CW280" s="69"/>
      <c r="CX280" s="69"/>
      <c r="CY280" s="66"/>
      <c r="CZ280" s="69"/>
      <c r="DA280" s="69"/>
      <c r="DB280" s="69"/>
      <c r="DC280" s="66"/>
      <c r="DD280" s="69"/>
      <c r="DE280" s="69"/>
      <c r="DF280" s="69"/>
      <c r="DG280" s="66"/>
      <c r="DH280" s="69"/>
      <c r="DI280" s="69"/>
      <c r="DJ280" s="69"/>
      <c r="DK280" s="70"/>
    </row>
    <row r="281" spans="63:115">
      <c r="BK281" s="69"/>
      <c r="BL281" s="69"/>
      <c r="BM281" s="69"/>
      <c r="BN281" s="66"/>
      <c r="BO281" s="69"/>
      <c r="BP281" s="69"/>
      <c r="BQ281" s="69"/>
      <c r="BR281" s="69"/>
      <c r="BS281" s="69"/>
      <c r="BT281" s="69"/>
      <c r="BU281" s="69"/>
      <c r="BV281" s="69"/>
      <c r="BW281" s="69"/>
      <c r="BX281" s="69"/>
      <c r="BY281" s="69"/>
      <c r="BZ281" s="69"/>
      <c r="CA281" s="66"/>
      <c r="CB281" s="69"/>
      <c r="CC281" s="69"/>
      <c r="CD281" s="69"/>
      <c r="CE281" s="66"/>
      <c r="CF281" s="69"/>
      <c r="CG281" s="69"/>
      <c r="CH281" s="69"/>
      <c r="CI281" s="66"/>
      <c r="CJ281" s="69"/>
      <c r="CK281" s="69"/>
      <c r="CL281" s="69"/>
      <c r="CM281" s="66"/>
      <c r="CN281" s="69"/>
      <c r="CO281" s="69"/>
      <c r="CP281" s="69"/>
      <c r="CQ281" s="66"/>
      <c r="CR281" s="69"/>
      <c r="CS281" s="69"/>
      <c r="CT281" s="69"/>
      <c r="CU281" s="66"/>
      <c r="CV281" s="69"/>
      <c r="CW281" s="69"/>
      <c r="CX281" s="69"/>
      <c r="CY281" s="66"/>
      <c r="CZ281" s="69"/>
      <c r="DA281" s="69"/>
      <c r="DB281" s="69"/>
      <c r="DC281" s="66"/>
      <c r="DD281" s="69"/>
      <c r="DE281" s="69"/>
      <c r="DF281" s="69"/>
      <c r="DG281" s="66"/>
      <c r="DH281" s="69"/>
      <c r="DI281" s="69"/>
      <c r="DJ281" s="69"/>
      <c r="DK281" s="70"/>
    </row>
    <row r="282" spans="63:115">
      <c r="BK282" s="69"/>
      <c r="BL282" s="69"/>
      <c r="BM282" s="69"/>
      <c r="BN282" s="66"/>
      <c r="BO282" s="69"/>
      <c r="BP282" s="69"/>
      <c r="BQ282" s="69"/>
      <c r="BR282" s="69"/>
      <c r="BS282" s="69"/>
      <c r="BT282" s="69"/>
      <c r="BU282" s="69"/>
      <c r="BV282" s="69"/>
      <c r="BW282" s="69"/>
      <c r="BX282" s="69"/>
      <c r="BY282" s="69"/>
      <c r="BZ282" s="69"/>
      <c r="CA282" s="66"/>
      <c r="CB282" s="69"/>
      <c r="CC282" s="69"/>
      <c r="CD282" s="69"/>
      <c r="CE282" s="66"/>
      <c r="CF282" s="69"/>
      <c r="CG282" s="69"/>
      <c r="CH282" s="69"/>
      <c r="CI282" s="66"/>
      <c r="CJ282" s="69"/>
      <c r="CK282" s="69"/>
      <c r="CL282" s="69"/>
      <c r="CM282" s="66"/>
      <c r="CN282" s="69"/>
      <c r="CO282" s="69"/>
      <c r="CP282" s="69"/>
      <c r="CQ282" s="66"/>
      <c r="CR282" s="69"/>
      <c r="CS282" s="69"/>
      <c r="CT282" s="69"/>
      <c r="CU282" s="66"/>
      <c r="CV282" s="69"/>
      <c r="CW282" s="69"/>
      <c r="CX282" s="69"/>
      <c r="CY282" s="66"/>
      <c r="CZ282" s="69"/>
      <c r="DA282" s="69"/>
      <c r="DB282" s="69"/>
      <c r="DC282" s="66"/>
      <c r="DD282" s="69"/>
      <c r="DE282" s="69"/>
      <c r="DF282" s="69"/>
      <c r="DG282" s="66"/>
      <c r="DH282" s="69"/>
      <c r="DI282" s="69"/>
      <c r="DJ282" s="69"/>
      <c r="DK282" s="70"/>
    </row>
    <row r="283" spans="63:115">
      <c r="BK283" s="69"/>
      <c r="BL283" s="69"/>
      <c r="BM283" s="69"/>
      <c r="BN283" s="66"/>
      <c r="BO283" s="69"/>
      <c r="BP283" s="69"/>
      <c r="BQ283" s="69"/>
      <c r="BR283" s="69"/>
      <c r="BS283" s="69"/>
      <c r="BT283" s="69"/>
      <c r="BU283" s="69"/>
      <c r="BV283" s="69"/>
      <c r="BW283" s="69"/>
      <c r="BX283" s="69"/>
      <c r="BY283" s="69"/>
      <c r="BZ283" s="69"/>
      <c r="CA283" s="66"/>
      <c r="CB283" s="69"/>
      <c r="CC283" s="69"/>
      <c r="CD283" s="69"/>
      <c r="CE283" s="66"/>
      <c r="CF283" s="69"/>
      <c r="CG283" s="69"/>
      <c r="CH283" s="69"/>
      <c r="CI283" s="66"/>
      <c r="CJ283" s="69"/>
      <c r="CK283" s="69"/>
      <c r="CL283" s="69"/>
      <c r="CM283" s="66"/>
      <c r="CN283" s="69"/>
      <c r="CO283" s="69"/>
      <c r="CP283" s="69"/>
      <c r="CQ283" s="66"/>
      <c r="CR283" s="69"/>
      <c r="CS283" s="69"/>
      <c r="CT283" s="69"/>
      <c r="CU283" s="66"/>
      <c r="CV283" s="69"/>
      <c r="CW283" s="69"/>
      <c r="CX283" s="69"/>
      <c r="CY283" s="66"/>
      <c r="CZ283" s="69"/>
      <c r="DA283" s="69"/>
      <c r="DB283" s="69"/>
      <c r="DC283" s="66"/>
      <c r="DD283" s="69"/>
      <c r="DE283" s="69"/>
      <c r="DF283" s="69"/>
      <c r="DG283" s="66"/>
      <c r="DH283" s="69"/>
      <c r="DI283" s="69"/>
      <c r="DJ283" s="69"/>
      <c r="DK283" s="70"/>
    </row>
    <row r="284" spans="63:115">
      <c r="BK284" s="69"/>
      <c r="BL284" s="69"/>
      <c r="BM284" s="69"/>
      <c r="BN284" s="66"/>
      <c r="BO284" s="69"/>
      <c r="BP284" s="69"/>
      <c r="BQ284" s="69"/>
      <c r="BR284" s="69"/>
      <c r="BS284" s="69"/>
      <c r="BT284" s="69"/>
      <c r="BU284" s="69"/>
      <c r="BV284" s="69"/>
      <c r="BW284" s="69"/>
      <c r="BX284" s="69"/>
      <c r="BY284" s="69"/>
      <c r="BZ284" s="69"/>
      <c r="CA284" s="66"/>
      <c r="CB284" s="69"/>
      <c r="CC284" s="69"/>
      <c r="CD284" s="69"/>
      <c r="CE284" s="66"/>
      <c r="CF284" s="69"/>
      <c r="CG284" s="69"/>
      <c r="CH284" s="69"/>
      <c r="CI284" s="66"/>
      <c r="CJ284" s="69"/>
      <c r="CK284" s="69"/>
      <c r="CL284" s="69"/>
      <c r="CM284" s="66"/>
      <c r="CN284" s="69"/>
      <c r="CO284" s="69"/>
      <c r="CP284" s="69"/>
      <c r="CQ284" s="66"/>
      <c r="CR284" s="69"/>
      <c r="CS284" s="69"/>
      <c r="CT284" s="69"/>
      <c r="CU284" s="66"/>
      <c r="CV284" s="69"/>
      <c r="CW284" s="69"/>
      <c r="CX284" s="69"/>
      <c r="CY284" s="66"/>
      <c r="CZ284" s="69"/>
      <c r="DA284" s="69"/>
      <c r="DB284" s="69"/>
      <c r="DC284" s="66"/>
      <c r="DD284" s="69"/>
      <c r="DE284" s="69"/>
      <c r="DF284" s="69"/>
      <c r="DG284" s="66"/>
      <c r="DH284" s="69"/>
      <c r="DI284" s="69"/>
      <c r="DJ284" s="69"/>
      <c r="DK284" s="70"/>
    </row>
    <row r="285" spans="63:115">
      <c r="BK285" s="69"/>
      <c r="BL285" s="69"/>
      <c r="BM285" s="69"/>
      <c r="BN285" s="66"/>
      <c r="BO285" s="69"/>
      <c r="BP285" s="69"/>
      <c r="BQ285" s="69"/>
      <c r="BR285" s="69"/>
      <c r="BS285" s="69"/>
      <c r="BT285" s="69"/>
      <c r="BU285" s="69"/>
      <c r="BV285" s="69"/>
      <c r="BW285" s="69"/>
      <c r="BX285" s="69"/>
      <c r="BY285" s="69"/>
      <c r="BZ285" s="69"/>
      <c r="CA285" s="66"/>
      <c r="CB285" s="69"/>
      <c r="CC285" s="69"/>
      <c r="CD285" s="69"/>
      <c r="CE285" s="66"/>
      <c r="CF285" s="69"/>
      <c r="CG285" s="69"/>
      <c r="CH285" s="69"/>
      <c r="CI285" s="66"/>
      <c r="CJ285" s="69"/>
      <c r="CK285" s="69"/>
      <c r="CL285" s="69"/>
      <c r="CM285" s="66"/>
      <c r="CN285" s="69"/>
      <c r="CO285" s="69"/>
      <c r="CP285" s="69"/>
      <c r="CQ285" s="66"/>
      <c r="CR285" s="69"/>
      <c r="CS285" s="69"/>
      <c r="CT285" s="69"/>
      <c r="CU285" s="66"/>
      <c r="CV285" s="69"/>
      <c r="CW285" s="69"/>
      <c r="CX285" s="69"/>
      <c r="CY285" s="66"/>
      <c r="CZ285" s="69"/>
      <c r="DA285" s="69"/>
      <c r="DB285" s="69"/>
      <c r="DC285" s="66"/>
      <c r="DD285" s="69"/>
      <c r="DE285" s="69"/>
      <c r="DF285" s="69"/>
      <c r="DG285" s="66"/>
      <c r="DH285" s="69"/>
      <c r="DI285" s="69"/>
      <c r="DJ285" s="69"/>
      <c r="DK285" s="70"/>
    </row>
    <row r="286" spans="63:115">
      <c r="BK286" s="69"/>
      <c r="BL286" s="69"/>
      <c r="BM286" s="69"/>
      <c r="BN286" s="66"/>
      <c r="BO286" s="69"/>
      <c r="BP286" s="69"/>
      <c r="BQ286" s="69"/>
      <c r="BR286" s="69"/>
      <c r="BS286" s="69"/>
      <c r="BT286" s="69"/>
      <c r="BU286" s="69"/>
      <c r="BV286" s="69"/>
      <c r="BW286" s="69"/>
      <c r="BX286" s="69"/>
      <c r="BY286" s="69"/>
      <c r="BZ286" s="69"/>
      <c r="CA286" s="66"/>
      <c r="CB286" s="69"/>
      <c r="CC286" s="69"/>
      <c r="CD286" s="69"/>
      <c r="CE286" s="66"/>
      <c r="CF286" s="69"/>
      <c r="CG286" s="69"/>
      <c r="CH286" s="69"/>
      <c r="CI286" s="66"/>
      <c r="CJ286" s="69"/>
      <c r="CK286" s="69"/>
      <c r="CL286" s="69"/>
      <c r="CM286" s="66"/>
      <c r="CN286" s="69"/>
      <c r="CO286" s="69"/>
      <c r="CP286" s="69"/>
      <c r="CQ286" s="66"/>
      <c r="CR286" s="69"/>
      <c r="CS286" s="69"/>
      <c r="CT286" s="69"/>
      <c r="CU286" s="66"/>
      <c r="CV286" s="69"/>
      <c r="CW286" s="69"/>
      <c r="CX286" s="69"/>
      <c r="CY286" s="66"/>
      <c r="CZ286" s="69"/>
      <c r="DA286" s="69"/>
      <c r="DB286" s="69"/>
      <c r="DC286" s="66"/>
      <c r="DD286" s="69"/>
      <c r="DE286" s="69"/>
      <c r="DF286" s="69"/>
      <c r="DG286" s="66"/>
      <c r="DH286" s="69"/>
      <c r="DI286" s="69"/>
      <c r="DJ286" s="69"/>
      <c r="DK286" s="70"/>
    </row>
    <row r="287" spans="63:115">
      <c r="BK287" s="69"/>
      <c r="BL287" s="69"/>
      <c r="BM287" s="69"/>
      <c r="BN287" s="66"/>
      <c r="BO287" s="69"/>
      <c r="BP287" s="69"/>
      <c r="BQ287" s="69"/>
      <c r="BR287" s="69"/>
      <c r="BS287" s="69"/>
      <c r="BT287" s="69"/>
      <c r="BU287" s="69"/>
      <c r="BV287" s="69"/>
      <c r="BW287" s="69"/>
      <c r="BX287" s="69"/>
      <c r="BY287" s="69"/>
      <c r="BZ287" s="69"/>
      <c r="CA287" s="66"/>
      <c r="CB287" s="69"/>
      <c r="CC287" s="69"/>
      <c r="CD287" s="69"/>
      <c r="CE287" s="66"/>
      <c r="CF287" s="69"/>
      <c r="CG287" s="69"/>
      <c r="CH287" s="69"/>
      <c r="CI287" s="66"/>
      <c r="CJ287" s="69"/>
      <c r="CK287" s="69"/>
      <c r="CL287" s="69"/>
      <c r="CM287" s="66"/>
      <c r="CN287" s="69"/>
      <c r="CO287" s="69"/>
      <c r="CP287" s="69"/>
      <c r="CQ287" s="66"/>
      <c r="CR287" s="69"/>
      <c r="CS287" s="69"/>
      <c r="CT287" s="69"/>
      <c r="CU287" s="66"/>
      <c r="CV287" s="69"/>
      <c r="CW287" s="69"/>
      <c r="CX287" s="69"/>
      <c r="CY287" s="66"/>
      <c r="CZ287" s="69"/>
      <c r="DA287" s="69"/>
      <c r="DB287" s="69"/>
      <c r="DC287" s="66"/>
      <c r="DD287" s="69"/>
      <c r="DE287" s="69"/>
      <c r="DF287" s="69"/>
      <c r="DG287" s="66"/>
      <c r="DH287" s="69"/>
      <c r="DI287" s="69"/>
      <c r="DJ287" s="69"/>
      <c r="DK287" s="70"/>
    </row>
    <row r="288" spans="63:115">
      <c r="BK288" s="69"/>
      <c r="BL288" s="69"/>
      <c r="BM288" s="69"/>
      <c r="BN288" s="66"/>
      <c r="BO288" s="69"/>
      <c r="BP288" s="69"/>
      <c r="BQ288" s="69"/>
      <c r="BR288" s="69"/>
      <c r="BS288" s="69"/>
      <c r="BT288" s="69"/>
      <c r="BU288" s="69"/>
      <c r="BV288" s="69"/>
      <c r="BW288" s="69"/>
      <c r="BX288" s="69"/>
      <c r="BY288" s="69"/>
      <c r="BZ288" s="69"/>
      <c r="CA288" s="66"/>
      <c r="CB288" s="69"/>
      <c r="CC288" s="69"/>
      <c r="CD288" s="69"/>
      <c r="CE288" s="66"/>
      <c r="CF288" s="69"/>
      <c r="CG288" s="69"/>
      <c r="CH288" s="69"/>
      <c r="CI288" s="66"/>
      <c r="CJ288" s="69"/>
      <c r="CK288" s="69"/>
      <c r="CL288" s="69"/>
      <c r="CM288" s="66"/>
      <c r="CN288" s="69"/>
      <c r="CO288" s="69"/>
      <c r="CP288" s="69"/>
      <c r="CQ288" s="66"/>
      <c r="CR288" s="69"/>
      <c r="CS288" s="69"/>
      <c r="CT288" s="69"/>
      <c r="CU288" s="66"/>
      <c r="CV288" s="69"/>
      <c r="CW288" s="69"/>
      <c r="CX288" s="69"/>
      <c r="CY288" s="66"/>
      <c r="CZ288" s="69"/>
      <c r="DA288" s="69"/>
      <c r="DB288" s="69"/>
      <c r="DC288" s="66"/>
      <c r="DD288" s="69"/>
      <c r="DE288" s="69"/>
      <c r="DF288" s="69"/>
      <c r="DG288" s="66"/>
      <c r="DH288" s="69"/>
      <c r="DI288" s="69"/>
      <c r="DJ288" s="69"/>
      <c r="DK288" s="70"/>
    </row>
    <row r="289" spans="63:115">
      <c r="BK289" s="69"/>
      <c r="BL289" s="69"/>
      <c r="BM289" s="69"/>
      <c r="BN289" s="66"/>
      <c r="BO289" s="69"/>
      <c r="BP289" s="69"/>
      <c r="BQ289" s="69"/>
      <c r="BR289" s="69"/>
      <c r="BS289" s="69"/>
      <c r="BT289" s="69"/>
      <c r="BU289" s="69"/>
      <c r="BV289" s="69"/>
      <c r="BW289" s="69"/>
      <c r="BX289" s="69"/>
      <c r="BY289" s="69"/>
      <c r="BZ289" s="69"/>
      <c r="CA289" s="66"/>
      <c r="CB289" s="69"/>
      <c r="CC289" s="69"/>
      <c r="CD289" s="69"/>
      <c r="CE289" s="66"/>
      <c r="CF289" s="69"/>
      <c r="CG289" s="69"/>
      <c r="CH289" s="69"/>
      <c r="CI289" s="66"/>
      <c r="CJ289" s="69"/>
      <c r="CK289" s="69"/>
      <c r="CL289" s="69"/>
      <c r="CM289" s="66"/>
      <c r="CN289" s="69"/>
      <c r="CO289" s="69"/>
      <c r="CP289" s="69"/>
      <c r="CQ289" s="66"/>
      <c r="CR289" s="69"/>
      <c r="CS289" s="69"/>
      <c r="CT289" s="69"/>
      <c r="CU289" s="66"/>
      <c r="CV289" s="69"/>
      <c r="CW289" s="69"/>
      <c r="CX289" s="69"/>
      <c r="CY289" s="66"/>
      <c r="CZ289" s="69"/>
      <c r="DA289" s="69"/>
      <c r="DB289" s="69"/>
      <c r="DC289" s="66"/>
      <c r="DD289" s="69"/>
      <c r="DE289" s="69"/>
      <c r="DF289" s="69"/>
      <c r="DG289" s="66"/>
      <c r="DH289" s="69"/>
      <c r="DI289" s="69"/>
      <c r="DJ289" s="69"/>
      <c r="DK289" s="70"/>
    </row>
    <row r="290" spans="63:115">
      <c r="BK290" s="69"/>
      <c r="BL290" s="69"/>
      <c r="BM290" s="69"/>
      <c r="BN290" s="66"/>
      <c r="BO290" s="69"/>
      <c r="BP290" s="69"/>
      <c r="BQ290" s="69"/>
      <c r="BR290" s="69"/>
      <c r="BS290" s="69"/>
      <c r="BT290" s="69"/>
      <c r="BU290" s="69"/>
      <c r="BV290" s="69"/>
      <c r="BW290" s="69"/>
      <c r="BX290" s="69"/>
      <c r="BY290" s="69"/>
      <c r="BZ290" s="69"/>
      <c r="CA290" s="66"/>
      <c r="CB290" s="69"/>
      <c r="CC290" s="69"/>
      <c r="CD290" s="69"/>
      <c r="CE290" s="66"/>
      <c r="CF290" s="69"/>
      <c r="CG290" s="69"/>
      <c r="CH290" s="69"/>
      <c r="CI290" s="66"/>
      <c r="CJ290" s="69"/>
      <c r="CK290" s="69"/>
      <c r="CL290" s="69"/>
      <c r="CM290" s="66"/>
      <c r="CN290" s="69"/>
      <c r="CO290" s="69"/>
      <c r="CP290" s="69"/>
      <c r="CQ290" s="66"/>
      <c r="CR290" s="69"/>
      <c r="CS290" s="69"/>
      <c r="CT290" s="69"/>
      <c r="CU290" s="66"/>
      <c r="CV290" s="69"/>
      <c r="CW290" s="69"/>
      <c r="CX290" s="69"/>
      <c r="CY290" s="66"/>
      <c r="CZ290" s="69"/>
      <c r="DA290" s="69"/>
      <c r="DB290" s="69"/>
      <c r="DC290" s="66"/>
      <c r="DD290" s="69"/>
      <c r="DE290" s="69"/>
      <c r="DF290" s="69"/>
      <c r="DG290" s="66"/>
      <c r="DH290" s="69"/>
      <c r="DI290" s="69"/>
      <c r="DJ290" s="69"/>
      <c r="DK290" s="70"/>
    </row>
    <row r="291" spans="63:115">
      <c r="BK291" s="69"/>
      <c r="BL291" s="69"/>
      <c r="BM291" s="69"/>
      <c r="BN291" s="66"/>
      <c r="BO291" s="69"/>
      <c r="BP291" s="69"/>
      <c r="BQ291" s="69"/>
      <c r="BR291" s="69"/>
      <c r="BS291" s="69"/>
      <c r="BT291" s="69"/>
      <c r="BU291" s="69"/>
      <c r="BV291" s="69"/>
      <c r="BW291" s="69"/>
      <c r="BX291" s="69"/>
      <c r="BY291" s="69"/>
      <c r="BZ291" s="69"/>
      <c r="CA291" s="66"/>
      <c r="CB291" s="69"/>
      <c r="CC291" s="69"/>
      <c r="CD291" s="69"/>
      <c r="CE291" s="66"/>
      <c r="CF291" s="69"/>
      <c r="CG291" s="69"/>
      <c r="CH291" s="69"/>
      <c r="CI291" s="66"/>
      <c r="CJ291" s="69"/>
      <c r="CK291" s="69"/>
      <c r="CL291" s="69"/>
      <c r="CM291" s="66"/>
      <c r="CN291" s="69"/>
      <c r="CO291" s="69"/>
      <c r="CP291" s="69"/>
      <c r="CQ291" s="66"/>
      <c r="CR291" s="69"/>
      <c r="CS291" s="69"/>
      <c r="CT291" s="69"/>
      <c r="CU291" s="66"/>
      <c r="CV291" s="69"/>
      <c r="CW291" s="69"/>
      <c r="CX291" s="69"/>
      <c r="CY291" s="66"/>
      <c r="CZ291" s="69"/>
      <c r="DA291" s="69"/>
      <c r="DB291" s="69"/>
      <c r="DC291" s="66"/>
      <c r="DD291" s="69"/>
      <c r="DE291" s="69"/>
      <c r="DF291" s="69"/>
      <c r="DG291" s="66"/>
      <c r="DH291" s="69"/>
      <c r="DI291" s="69"/>
      <c r="DJ291" s="69"/>
      <c r="DK291" s="70"/>
    </row>
    <row r="292" spans="63:115">
      <c r="BK292" s="69"/>
      <c r="BL292" s="69"/>
      <c r="BM292" s="69"/>
      <c r="BN292" s="66"/>
      <c r="BO292" s="69"/>
      <c r="BP292" s="69"/>
      <c r="BQ292" s="69"/>
      <c r="BR292" s="69"/>
      <c r="BS292" s="69"/>
      <c r="BT292" s="69"/>
      <c r="BU292" s="69"/>
      <c r="BV292" s="69"/>
      <c r="BW292" s="69"/>
      <c r="BX292" s="69"/>
      <c r="BY292" s="69"/>
      <c r="BZ292" s="69"/>
      <c r="CA292" s="66"/>
      <c r="CB292" s="69"/>
      <c r="CC292" s="69"/>
      <c r="CD292" s="69"/>
      <c r="CE292" s="66"/>
      <c r="CF292" s="69"/>
      <c r="CG292" s="69"/>
      <c r="CH292" s="69"/>
      <c r="CI292" s="66"/>
      <c r="CJ292" s="69"/>
      <c r="CK292" s="69"/>
      <c r="CL292" s="69"/>
      <c r="CM292" s="66"/>
      <c r="CN292" s="69"/>
      <c r="CO292" s="69"/>
      <c r="CP292" s="69"/>
      <c r="CQ292" s="66"/>
      <c r="CR292" s="69"/>
      <c r="CS292" s="69"/>
      <c r="CT292" s="69"/>
      <c r="CU292" s="66"/>
      <c r="CV292" s="69"/>
      <c r="CW292" s="69"/>
      <c r="CX292" s="69"/>
      <c r="CY292" s="66"/>
      <c r="CZ292" s="69"/>
      <c r="DA292" s="69"/>
      <c r="DB292" s="69"/>
      <c r="DC292" s="66"/>
      <c r="DD292" s="69"/>
      <c r="DE292" s="69"/>
      <c r="DF292" s="69"/>
      <c r="DG292" s="66"/>
      <c r="DH292" s="69"/>
      <c r="DI292" s="69"/>
      <c r="DJ292" s="69"/>
      <c r="DK292" s="70"/>
    </row>
    <row r="293" spans="63:115">
      <c r="BK293" s="69"/>
      <c r="BL293" s="69"/>
      <c r="BM293" s="69"/>
      <c r="BN293" s="66"/>
      <c r="BO293" s="69"/>
      <c r="BP293" s="69"/>
      <c r="BQ293" s="69"/>
      <c r="BR293" s="69"/>
      <c r="BS293" s="69"/>
      <c r="BT293" s="69"/>
      <c r="BU293" s="69"/>
      <c r="BV293" s="69"/>
      <c r="BW293" s="69"/>
      <c r="BX293" s="69"/>
      <c r="BY293" s="69"/>
      <c r="BZ293" s="69"/>
      <c r="CA293" s="66"/>
      <c r="CB293" s="69"/>
      <c r="CC293" s="69"/>
      <c r="CD293" s="69"/>
      <c r="CE293" s="66"/>
      <c r="CF293" s="69"/>
      <c r="CG293" s="69"/>
      <c r="CH293" s="69"/>
      <c r="CI293" s="66"/>
      <c r="CJ293" s="69"/>
      <c r="CK293" s="69"/>
      <c r="CL293" s="69"/>
      <c r="CM293" s="66"/>
      <c r="CN293" s="69"/>
      <c r="CO293" s="69"/>
      <c r="CP293" s="69"/>
      <c r="CQ293" s="66"/>
      <c r="CR293" s="69"/>
      <c r="CS293" s="69"/>
      <c r="CT293" s="69"/>
      <c r="CU293" s="66"/>
      <c r="CV293" s="69"/>
      <c r="CW293" s="69"/>
      <c r="CX293" s="69"/>
      <c r="CY293" s="66"/>
      <c r="CZ293" s="69"/>
      <c r="DA293" s="69"/>
      <c r="DB293" s="69"/>
      <c r="DC293" s="66"/>
      <c r="DD293" s="69"/>
      <c r="DE293" s="69"/>
      <c r="DF293" s="69"/>
      <c r="DG293" s="66"/>
      <c r="DH293" s="69"/>
      <c r="DI293" s="69"/>
      <c r="DJ293" s="69"/>
      <c r="DK293" s="70"/>
    </row>
    <row r="294" spans="63:115">
      <c r="BK294" s="69"/>
      <c r="BL294" s="69"/>
      <c r="BM294" s="69"/>
      <c r="BN294" s="66"/>
      <c r="BO294" s="69"/>
      <c r="BP294" s="69"/>
      <c r="BQ294" s="69"/>
      <c r="BR294" s="69"/>
      <c r="BS294" s="69"/>
      <c r="BT294" s="69"/>
      <c r="BU294" s="69"/>
      <c r="BV294" s="69"/>
      <c r="BW294" s="69"/>
      <c r="BX294" s="69"/>
      <c r="BY294" s="69"/>
      <c r="BZ294" s="69"/>
      <c r="CA294" s="66"/>
      <c r="CB294" s="69"/>
      <c r="CC294" s="69"/>
      <c r="CD294" s="69"/>
      <c r="CE294" s="66"/>
      <c r="CF294" s="69"/>
      <c r="CG294" s="69"/>
      <c r="CH294" s="69"/>
      <c r="CI294" s="66"/>
      <c r="CJ294" s="69"/>
      <c r="CK294" s="69"/>
      <c r="CL294" s="69"/>
      <c r="CM294" s="66"/>
      <c r="CN294" s="69"/>
      <c r="CO294" s="69"/>
      <c r="CP294" s="69"/>
      <c r="CQ294" s="66"/>
      <c r="CR294" s="69"/>
      <c r="CS294" s="69"/>
      <c r="CT294" s="69"/>
      <c r="CU294" s="66"/>
      <c r="CV294" s="69"/>
      <c r="CW294" s="69"/>
      <c r="CX294" s="69"/>
      <c r="CY294" s="66"/>
      <c r="CZ294" s="69"/>
      <c r="DA294" s="69"/>
      <c r="DB294" s="69"/>
      <c r="DC294" s="66"/>
      <c r="DD294" s="69"/>
      <c r="DE294" s="69"/>
      <c r="DF294" s="69"/>
      <c r="DG294" s="66"/>
      <c r="DH294" s="69"/>
      <c r="DI294" s="69"/>
      <c r="DJ294" s="69"/>
      <c r="DK294" s="70"/>
    </row>
    <row r="295" spans="63:115">
      <c r="BK295" s="69"/>
      <c r="BL295" s="69"/>
      <c r="BM295" s="69"/>
      <c r="BN295" s="66"/>
      <c r="BO295" s="69"/>
      <c r="BP295" s="69"/>
      <c r="BQ295" s="69"/>
      <c r="BR295" s="69"/>
      <c r="BS295" s="69"/>
      <c r="BT295" s="69"/>
      <c r="BU295" s="69"/>
      <c r="BV295" s="69"/>
      <c r="BW295" s="69"/>
      <c r="BX295" s="69"/>
      <c r="BY295" s="69"/>
      <c r="BZ295" s="69"/>
      <c r="CA295" s="66"/>
      <c r="CB295" s="69"/>
      <c r="CC295" s="69"/>
      <c r="CD295" s="69"/>
      <c r="CE295" s="66"/>
      <c r="CF295" s="69"/>
      <c r="CG295" s="69"/>
      <c r="CH295" s="69"/>
      <c r="CI295" s="66"/>
      <c r="CJ295" s="69"/>
      <c r="CK295" s="69"/>
      <c r="CL295" s="69"/>
      <c r="CM295" s="66"/>
      <c r="CN295" s="69"/>
      <c r="CO295" s="69"/>
      <c r="CP295" s="69"/>
      <c r="CQ295" s="66"/>
      <c r="CR295" s="69"/>
      <c r="CS295" s="69"/>
      <c r="CT295" s="69"/>
      <c r="CU295" s="66"/>
      <c r="CV295" s="69"/>
      <c r="CW295" s="69"/>
      <c r="CX295" s="69"/>
      <c r="CY295" s="66"/>
      <c r="CZ295" s="69"/>
      <c r="DA295" s="69"/>
      <c r="DB295" s="69"/>
      <c r="DC295" s="66"/>
      <c r="DD295" s="69"/>
      <c r="DE295" s="69"/>
      <c r="DF295" s="69"/>
      <c r="DG295" s="66"/>
      <c r="DH295" s="69"/>
      <c r="DI295" s="69"/>
      <c r="DJ295" s="69"/>
      <c r="DK295" s="70"/>
    </row>
    <row r="296" spans="63:115">
      <c r="BK296" s="69"/>
      <c r="BL296" s="69"/>
      <c r="BM296" s="69"/>
      <c r="BN296" s="66"/>
      <c r="BO296" s="69"/>
      <c r="BP296" s="69"/>
      <c r="BQ296" s="69"/>
      <c r="BR296" s="69"/>
      <c r="BS296" s="69"/>
      <c r="BT296" s="69"/>
      <c r="BU296" s="69"/>
      <c r="BV296" s="69"/>
      <c r="BW296" s="69"/>
      <c r="BX296" s="69"/>
      <c r="BY296" s="69"/>
      <c r="BZ296" s="69"/>
      <c r="CA296" s="66"/>
      <c r="CB296" s="69"/>
      <c r="CC296" s="69"/>
      <c r="CD296" s="69"/>
      <c r="CE296" s="66"/>
      <c r="CF296" s="69"/>
      <c r="CG296" s="69"/>
      <c r="CH296" s="69"/>
      <c r="CI296" s="66"/>
      <c r="CJ296" s="69"/>
      <c r="CK296" s="69"/>
      <c r="CL296" s="69"/>
      <c r="CM296" s="66"/>
      <c r="CN296" s="69"/>
      <c r="CO296" s="69"/>
      <c r="CP296" s="69"/>
      <c r="CQ296" s="66"/>
      <c r="CR296" s="69"/>
      <c r="CS296" s="69"/>
      <c r="CT296" s="69"/>
      <c r="CU296" s="66"/>
      <c r="CV296" s="69"/>
      <c r="CW296" s="69"/>
      <c r="CX296" s="69"/>
      <c r="CY296" s="66"/>
      <c r="CZ296" s="69"/>
      <c r="DA296" s="69"/>
      <c r="DB296" s="69"/>
      <c r="DC296" s="66"/>
      <c r="DD296" s="69"/>
      <c r="DE296" s="69"/>
      <c r="DF296" s="69"/>
      <c r="DG296" s="66"/>
      <c r="DH296" s="69"/>
      <c r="DI296" s="69"/>
      <c r="DJ296" s="69"/>
      <c r="DK296" s="70"/>
    </row>
    <row r="297" spans="63:115">
      <c r="BK297" s="69"/>
      <c r="BL297" s="69"/>
      <c r="BM297" s="69"/>
      <c r="BN297" s="66"/>
      <c r="BO297" s="69"/>
      <c r="BP297" s="69"/>
      <c r="BQ297" s="69"/>
      <c r="BR297" s="69"/>
      <c r="BS297" s="69"/>
      <c r="BT297" s="69"/>
      <c r="BU297" s="69"/>
      <c r="BV297" s="69"/>
      <c r="BW297" s="69"/>
      <c r="BX297" s="69"/>
      <c r="BY297" s="69"/>
      <c r="BZ297" s="69"/>
      <c r="CA297" s="66"/>
      <c r="CB297" s="69"/>
      <c r="CC297" s="69"/>
      <c r="CD297" s="69"/>
      <c r="CE297" s="66"/>
      <c r="CF297" s="69"/>
      <c r="CG297" s="69"/>
      <c r="CH297" s="69"/>
      <c r="CI297" s="66"/>
      <c r="CJ297" s="69"/>
      <c r="CK297" s="69"/>
      <c r="CL297" s="69"/>
      <c r="CM297" s="66"/>
      <c r="CN297" s="69"/>
      <c r="CO297" s="69"/>
      <c r="CP297" s="69"/>
      <c r="CQ297" s="66"/>
      <c r="CR297" s="69"/>
      <c r="CS297" s="69"/>
      <c r="CT297" s="69"/>
      <c r="CU297" s="66"/>
      <c r="CV297" s="69"/>
      <c r="CW297" s="69"/>
      <c r="CX297" s="69"/>
      <c r="CY297" s="66"/>
      <c r="CZ297" s="69"/>
      <c r="DA297" s="69"/>
      <c r="DB297" s="69"/>
      <c r="DC297" s="66"/>
      <c r="DD297" s="69"/>
      <c r="DE297" s="69"/>
      <c r="DF297" s="69"/>
      <c r="DG297" s="66"/>
      <c r="DH297" s="69"/>
      <c r="DI297" s="69"/>
      <c r="DJ297" s="69"/>
      <c r="DK297" s="70"/>
    </row>
    <row r="298" spans="63:115">
      <c r="BK298" s="69"/>
      <c r="BL298" s="69"/>
      <c r="BM298" s="69"/>
      <c r="BN298" s="66"/>
      <c r="BO298" s="69"/>
      <c r="BP298" s="69"/>
      <c r="BQ298" s="69"/>
      <c r="BR298" s="69"/>
      <c r="BS298" s="69"/>
      <c r="BT298" s="69"/>
      <c r="BU298" s="69"/>
      <c r="BV298" s="69"/>
      <c r="BW298" s="69"/>
      <c r="BX298" s="69"/>
      <c r="BY298" s="69"/>
      <c r="BZ298" s="69"/>
      <c r="CA298" s="66"/>
      <c r="CB298" s="69"/>
      <c r="CC298" s="69"/>
      <c r="CD298" s="69"/>
      <c r="CE298" s="66"/>
      <c r="CF298" s="69"/>
      <c r="CG298" s="69"/>
      <c r="CH298" s="69"/>
      <c r="CI298" s="66"/>
      <c r="CJ298" s="69"/>
      <c r="CK298" s="69"/>
      <c r="CL298" s="69"/>
      <c r="CM298" s="66"/>
      <c r="CN298" s="69"/>
      <c r="CO298" s="69"/>
      <c r="CP298" s="69"/>
      <c r="CQ298" s="66"/>
      <c r="CR298" s="69"/>
      <c r="CS298" s="69"/>
      <c r="CT298" s="69"/>
      <c r="CU298" s="66"/>
      <c r="CV298" s="69"/>
      <c r="CW298" s="69"/>
      <c r="CX298" s="69"/>
      <c r="CY298" s="66"/>
      <c r="CZ298" s="69"/>
      <c r="DA298" s="69"/>
      <c r="DB298" s="69"/>
      <c r="DC298" s="66"/>
      <c r="DD298" s="69"/>
      <c r="DE298" s="69"/>
      <c r="DF298" s="69"/>
      <c r="DG298" s="66"/>
      <c r="DH298" s="69"/>
      <c r="DI298" s="69"/>
      <c r="DJ298" s="69"/>
      <c r="DK298" s="70"/>
    </row>
    <row r="299" spans="63:115">
      <c r="BK299" s="69"/>
      <c r="BL299" s="69"/>
      <c r="BM299" s="69"/>
      <c r="BN299" s="66"/>
      <c r="BO299" s="69"/>
      <c r="BP299" s="69"/>
      <c r="BQ299" s="69"/>
      <c r="BR299" s="69"/>
      <c r="BS299" s="69"/>
      <c r="BT299" s="69"/>
      <c r="BU299" s="69"/>
      <c r="BV299" s="69"/>
      <c r="BW299" s="69"/>
      <c r="BX299" s="69"/>
      <c r="BY299" s="69"/>
      <c r="BZ299" s="69"/>
      <c r="CA299" s="66"/>
      <c r="CB299" s="69"/>
      <c r="CC299" s="69"/>
      <c r="CD299" s="69"/>
      <c r="CE299" s="66"/>
      <c r="CF299" s="69"/>
      <c r="CG299" s="69"/>
      <c r="CH299" s="69"/>
      <c r="CI299" s="66"/>
      <c r="CJ299" s="69"/>
      <c r="CK299" s="69"/>
      <c r="CL299" s="69"/>
      <c r="CM299" s="66"/>
      <c r="CN299" s="69"/>
      <c r="CO299" s="69"/>
      <c r="CP299" s="69"/>
      <c r="CQ299" s="66"/>
      <c r="CR299" s="69"/>
      <c r="CS299" s="69"/>
      <c r="CT299" s="69"/>
      <c r="CU299" s="66"/>
      <c r="CV299" s="69"/>
      <c r="CW299" s="69"/>
      <c r="CX299" s="69"/>
      <c r="CY299" s="66"/>
      <c r="CZ299" s="69"/>
      <c r="DA299" s="69"/>
      <c r="DB299" s="69"/>
      <c r="DC299" s="66"/>
      <c r="DD299" s="69"/>
      <c r="DE299" s="69"/>
      <c r="DF299" s="69"/>
      <c r="DG299" s="66"/>
      <c r="DH299" s="69"/>
      <c r="DI299" s="69"/>
      <c r="DJ299" s="69"/>
      <c r="DK299" s="70"/>
    </row>
    <row r="300" spans="63:115">
      <c r="BK300" s="69"/>
      <c r="BL300" s="69"/>
      <c r="BM300" s="69"/>
      <c r="BN300" s="66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  <c r="BZ300" s="69"/>
      <c r="CA300" s="66"/>
      <c r="CB300" s="69"/>
      <c r="CC300" s="69"/>
      <c r="CD300" s="69"/>
      <c r="CE300" s="66"/>
      <c r="CF300" s="69"/>
      <c r="CG300" s="69"/>
      <c r="CH300" s="69"/>
      <c r="CI300" s="66"/>
      <c r="CJ300" s="69"/>
      <c r="CK300" s="69"/>
      <c r="CL300" s="69"/>
      <c r="CM300" s="66"/>
      <c r="CN300" s="69"/>
      <c r="CO300" s="69"/>
      <c r="CP300" s="69"/>
      <c r="CQ300" s="66"/>
      <c r="CR300" s="69"/>
      <c r="CS300" s="69"/>
      <c r="CT300" s="69"/>
      <c r="CU300" s="66"/>
      <c r="CV300" s="69"/>
      <c r="CW300" s="69"/>
      <c r="CX300" s="69"/>
      <c r="CY300" s="66"/>
      <c r="CZ300" s="69"/>
      <c r="DA300" s="69"/>
      <c r="DB300" s="69"/>
      <c r="DC300" s="66"/>
      <c r="DD300" s="69"/>
      <c r="DE300" s="69"/>
      <c r="DF300" s="69"/>
      <c r="DG300" s="66"/>
      <c r="DH300" s="69"/>
      <c r="DI300" s="69"/>
      <c r="DJ300" s="69"/>
      <c r="DK300" s="70"/>
    </row>
    <row r="301" spans="63:115">
      <c r="BK301" s="69"/>
      <c r="BL301" s="69"/>
      <c r="BM301" s="69"/>
      <c r="BN301" s="66"/>
      <c r="BO301" s="69"/>
      <c r="BP301" s="69"/>
      <c r="BQ301" s="69"/>
      <c r="BR301" s="69"/>
      <c r="BS301" s="69"/>
      <c r="BT301" s="69"/>
      <c r="BU301" s="69"/>
      <c r="BV301" s="69"/>
      <c r="BW301" s="69"/>
      <c r="BX301" s="69"/>
      <c r="BY301" s="69"/>
      <c r="BZ301" s="69"/>
      <c r="CA301" s="66"/>
      <c r="CB301" s="69"/>
      <c r="CC301" s="69"/>
      <c r="CD301" s="69"/>
      <c r="CE301" s="66"/>
      <c r="CF301" s="69"/>
      <c r="CG301" s="69"/>
      <c r="CH301" s="69"/>
      <c r="CI301" s="66"/>
      <c r="CJ301" s="69"/>
      <c r="CK301" s="69"/>
      <c r="CL301" s="69"/>
      <c r="CM301" s="66"/>
      <c r="CN301" s="69"/>
      <c r="CO301" s="69"/>
      <c r="CP301" s="69"/>
      <c r="CQ301" s="66"/>
      <c r="CR301" s="69"/>
      <c r="CS301" s="69"/>
      <c r="CT301" s="69"/>
      <c r="CU301" s="66"/>
      <c r="CV301" s="69"/>
      <c r="CW301" s="69"/>
      <c r="CX301" s="69"/>
      <c r="CY301" s="66"/>
      <c r="CZ301" s="69"/>
      <c r="DA301" s="69"/>
      <c r="DB301" s="69"/>
      <c r="DC301" s="66"/>
      <c r="DD301" s="69"/>
      <c r="DE301" s="69"/>
      <c r="DF301" s="69"/>
      <c r="DG301" s="66"/>
      <c r="DH301" s="69"/>
      <c r="DI301" s="69"/>
      <c r="DJ301" s="69"/>
      <c r="DK301" s="70"/>
    </row>
    <row r="302" spans="63:115">
      <c r="BK302" s="69"/>
      <c r="BL302" s="69"/>
      <c r="BM302" s="69"/>
      <c r="BN302" s="66"/>
      <c r="BO302" s="69"/>
      <c r="BP302" s="69"/>
      <c r="BQ302" s="69"/>
      <c r="BR302" s="69"/>
      <c r="BS302" s="69"/>
      <c r="BT302" s="69"/>
      <c r="BU302" s="69"/>
      <c r="BV302" s="69"/>
      <c r="BW302" s="69"/>
      <c r="BX302" s="69"/>
      <c r="BY302" s="69"/>
      <c r="BZ302" s="69"/>
      <c r="CA302" s="66"/>
      <c r="CB302" s="69"/>
      <c r="CC302" s="69"/>
      <c r="CD302" s="69"/>
      <c r="CE302" s="66"/>
      <c r="CF302" s="69"/>
      <c r="CG302" s="69"/>
      <c r="CH302" s="69"/>
      <c r="CI302" s="66"/>
      <c r="CJ302" s="69"/>
      <c r="CK302" s="69"/>
      <c r="CL302" s="69"/>
      <c r="CM302" s="66"/>
      <c r="CN302" s="69"/>
      <c r="CO302" s="69"/>
      <c r="CP302" s="69"/>
      <c r="CQ302" s="66"/>
      <c r="CR302" s="69"/>
      <c r="CS302" s="69"/>
      <c r="CT302" s="69"/>
      <c r="CU302" s="66"/>
      <c r="CV302" s="69"/>
      <c r="CW302" s="69"/>
      <c r="CX302" s="69"/>
      <c r="CY302" s="66"/>
      <c r="CZ302" s="69"/>
      <c r="DA302" s="69"/>
      <c r="DB302" s="69"/>
      <c r="DC302" s="66"/>
      <c r="DD302" s="69"/>
      <c r="DE302" s="69"/>
      <c r="DF302" s="69"/>
      <c r="DG302" s="66"/>
      <c r="DH302" s="69"/>
      <c r="DI302" s="69"/>
      <c r="DJ302" s="69"/>
      <c r="DK302" s="70"/>
    </row>
    <row r="303" spans="63:115">
      <c r="BK303" s="69"/>
      <c r="BL303" s="69"/>
      <c r="BM303" s="69"/>
      <c r="BN303" s="66"/>
      <c r="BO303" s="69"/>
      <c r="BP303" s="69"/>
      <c r="BQ303" s="69"/>
      <c r="BR303" s="69"/>
      <c r="BS303" s="69"/>
      <c r="BT303" s="69"/>
      <c r="BU303" s="69"/>
      <c r="BV303" s="69"/>
      <c r="BW303" s="69"/>
      <c r="BX303" s="69"/>
      <c r="BY303" s="69"/>
      <c r="BZ303" s="69"/>
      <c r="CA303" s="66"/>
      <c r="CB303" s="69"/>
      <c r="CC303" s="69"/>
      <c r="CD303" s="69"/>
      <c r="CE303" s="66"/>
      <c r="CF303" s="69"/>
      <c r="CG303" s="69"/>
      <c r="CH303" s="69"/>
      <c r="CI303" s="66"/>
      <c r="CJ303" s="69"/>
      <c r="CK303" s="69"/>
      <c r="CL303" s="69"/>
      <c r="CM303" s="66"/>
      <c r="CN303" s="69"/>
      <c r="CO303" s="69"/>
      <c r="CP303" s="69"/>
      <c r="CQ303" s="66"/>
      <c r="CR303" s="69"/>
      <c r="CS303" s="69"/>
      <c r="CT303" s="69"/>
      <c r="CU303" s="66"/>
      <c r="CV303" s="69"/>
      <c r="CW303" s="69"/>
      <c r="CX303" s="69"/>
      <c r="CY303" s="66"/>
      <c r="CZ303" s="69"/>
      <c r="DA303" s="69"/>
      <c r="DB303" s="69"/>
      <c r="DC303" s="66"/>
      <c r="DD303" s="69"/>
      <c r="DE303" s="69"/>
      <c r="DF303" s="69"/>
      <c r="DG303" s="66"/>
      <c r="DH303" s="69"/>
      <c r="DI303" s="69"/>
      <c r="DJ303" s="69"/>
      <c r="DK303" s="70"/>
    </row>
    <row r="304" spans="63:115">
      <c r="BK304" s="69"/>
      <c r="BL304" s="69"/>
      <c r="BM304" s="69"/>
      <c r="BN304" s="66"/>
      <c r="BO304" s="69"/>
      <c r="BP304" s="69"/>
      <c r="BQ304" s="69"/>
      <c r="BR304" s="69"/>
      <c r="BS304" s="69"/>
      <c r="BT304" s="69"/>
      <c r="BU304" s="69"/>
      <c r="BV304" s="69"/>
      <c r="BW304" s="69"/>
      <c r="BX304" s="69"/>
      <c r="BY304" s="69"/>
      <c r="BZ304" s="69"/>
      <c r="CA304" s="66"/>
      <c r="CB304" s="69"/>
      <c r="CC304" s="69"/>
      <c r="CD304" s="69"/>
      <c r="CE304" s="66"/>
      <c r="CF304" s="69"/>
      <c r="CG304" s="69"/>
      <c r="CH304" s="69"/>
      <c r="CI304" s="66"/>
      <c r="CJ304" s="69"/>
      <c r="CK304" s="69"/>
      <c r="CL304" s="69"/>
      <c r="CM304" s="66"/>
      <c r="CN304" s="69"/>
      <c r="CO304" s="69"/>
      <c r="CP304" s="69"/>
      <c r="CQ304" s="66"/>
      <c r="CR304" s="69"/>
      <c r="CS304" s="69"/>
      <c r="CT304" s="69"/>
      <c r="CU304" s="66"/>
      <c r="CV304" s="69"/>
      <c r="CW304" s="69"/>
      <c r="CX304" s="69"/>
      <c r="CY304" s="66"/>
      <c r="CZ304" s="69"/>
      <c r="DA304" s="69"/>
      <c r="DB304" s="69"/>
      <c r="DC304" s="66"/>
      <c r="DD304" s="69"/>
      <c r="DE304" s="69"/>
      <c r="DF304" s="69"/>
      <c r="DG304" s="66"/>
      <c r="DH304" s="69"/>
      <c r="DI304" s="69"/>
      <c r="DJ304" s="69"/>
      <c r="DK304" s="70"/>
    </row>
    <row r="305" spans="63:115">
      <c r="BK305" s="69"/>
      <c r="BL305" s="69"/>
      <c r="BM305" s="69"/>
      <c r="BN305" s="66"/>
      <c r="BO305" s="69"/>
      <c r="BP305" s="69"/>
      <c r="BQ305" s="69"/>
      <c r="BR305" s="69"/>
      <c r="BS305" s="69"/>
      <c r="BT305" s="69"/>
      <c r="BU305" s="69"/>
      <c r="BV305" s="69"/>
      <c r="BW305" s="69"/>
      <c r="BX305" s="69"/>
      <c r="BY305" s="69"/>
      <c r="BZ305" s="69"/>
      <c r="CA305" s="66"/>
      <c r="CB305" s="69"/>
      <c r="CC305" s="69"/>
      <c r="CD305" s="69"/>
      <c r="CE305" s="66"/>
      <c r="CF305" s="69"/>
      <c r="CG305" s="69"/>
      <c r="CH305" s="69"/>
      <c r="CI305" s="66"/>
      <c r="CJ305" s="69"/>
      <c r="CK305" s="69"/>
      <c r="CL305" s="69"/>
      <c r="CM305" s="66"/>
      <c r="CN305" s="69"/>
      <c r="CO305" s="69"/>
      <c r="CP305" s="69"/>
      <c r="CQ305" s="66"/>
      <c r="CR305" s="69"/>
      <c r="CS305" s="69"/>
      <c r="CT305" s="69"/>
      <c r="CU305" s="66"/>
      <c r="CV305" s="69"/>
      <c r="CW305" s="69"/>
      <c r="CX305" s="69"/>
      <c r="CY305" s="66"/>
      <c r="CZ305" s="69"/>
      <c r="DA305" s="69"/>
      <c r="DB305" s="69"/>
      <c r="DC305" s="66"/>
      <c r="DD305" s="69"/>
      <c r="DE305" s="69"/>
      <c r="DF305" s="69"/>
      <c r="DG305" s="66"/>
      <c r="DH305" s="69"/>
      <c r="DI305" s="69"/>
      <c r="DJ305" s="69"/>
      <c r="DK305" s="70"/>
    </row>
    <row r="306" spans="63:115">
      <c r="BK306" s="69"/>
      <c r="BL306" s="69"/>
      <c r="BM306" s="69"/>
      <c r="BN306" s="66"/>
      <c r="BO306" s="69"/>
      <c r="BP306" s="69"/>
      <c r="BQ306" s="69"/>
      <c r="BR306" s="69"/>
      <c r="BS306" s="69"/>
      <c r="BT306" s="69"/>
      <c r="BU306" s="69"/>
      <c r="BV306" s="69"/>
      <c r="BW306" s="69"/>
      <c r="BX306" s="69"/>
      <c r="BY306" s="69"/>
      <c r="BZ306" s="69"/>
      <c r="CA306" s="66"/>
      <c r="CB306" s="69"/>
      <c r="CC306" s="69"/>
      <c r="CD306" s="69"/>
      <c r="CE306" s="66"/>
      <c r="CF306" s="69"/>
      <c r="CG306" s="69"/>
      <c r="CH306" s="69"/>
      <c r="CI306" s="66"/>
      <c r="CJ306" s="69"/>
      <c r="CK306" s="69"/>
      <c r="CL306" s="69"/>
      <c r="CM306" s="66"/>
      <c r="CN306" s="69"/>
      <c r="CO306" s="69"/>
      <c r="CP306" s="69"/>
      <c r="CQ306" s="66"/>
      <c r="CR306" s="69"/>
      <c r="CS306" s="69"/>
      <c r="CT306" s="69"/>
      <c r="CU306" s="66"/>
      <c r="CV306" s="69"/>
      <c r="CW306" s="69"/>
      <c r="CX306" s="69"/>
      <c r="CY306" s="66"/>
      <c r="CZ306" s="69"/>
      <c r="DA306" s="69"/>
      <c r="DB306" s="69"/>
      <c r="DC306" s="66"/>
      <c r="DD306" s="69"/>
      <c r="DE306" s="69"/>
      <c r="DF306" s="69"/>
      <c r="DG306" s="66"/>
      <c r="DH306" s="69"/>
      <c r="DI306" s="69"/>
      <c r="DJ306" s="69"/>
      <c r="DK306" s="70"/>
    </row>
    <row r="307" spans="63:115">
      <c r="BK307" s="69"/>
      <c r="BL307" s="69"/>
      <c r="BM307" s="69"/>
      <c r="BN307" s="66"/>
      <c r="BO307" s="69"/>
      <c r="BP307" s="69"/>
      <c r="BQ307" s="69"/>
      <c r="BR307" s="69"/>
      <c r="BS307" s="69"/>
      <c r="BT307" s="69"/>
      <c r="BU307" s="69"/>
      <c r="BV307" s="69"/>
      <c r="BW307" s="69"/>
      <c r="BX307" s="69"/>
      <c r="BY307" s="69"/>
      <c r="BZ307" s="69"/>
      <c r="CA307" s="66"/>
      <c r="CB307" s="69"/>
      <c r="CC307" s="69"/>
      <c r="CD307" s="69"/>
      <c r="CE307" s="66"/>
      <c r="CF307" s="69"/>
      <c r="CG307" s="69"/>
      <c r="CH307" s="69"/>
      <c r="CI307" s="66"/>
      <c r="CJ307" s="69"/>
      <c r="CK307" s="69"/>
      <c r="CL307" s="69"/>
      <c r="CM307" s="66"/>
      <c r="CN307" s="69"/>
      <c r="CO307" s="69"/>
      <c r="CP307" s="69"/>
      <c r="CQ307" s="66"/>
      <c r="CR307" s="69"/>
      <c r="CS307" s="69"/>
      <c r="CT307" s="69"/>
      <c r="CU307" s="66"/>
      <c r="CV307" s="69"/>
      <c r="CW307" s="69"/>
      <c r="CX307" s="69"/>
      <c r="CY307" s="66"/>
      <c r="CZ307" s="69"/>
      <c r="DA307" s="69"/>
      <c r="DB307" s="69"/>
      <c r="DC307" s="66"/>
      <c r="DD307" s="69"/>
      <c r="DE307" s="69"/>
      <c r="DF307" s="69"/>
      <c r="DG307" s="66"/>
      <c r="DH307" s="69"/>
      <c r="DI307" s="69"/>
      <c r="DJ307" s="69"/>
      <c r="DK307" s="70"/>
    </row>
    <row r="308" spans="63:115">
      <c r="BK308" s="69"/>
      <c r="BL308" s="69"/>
      <c r="BM308" s="69"/>
      <c r="BN308" s="66"/>
      <c r="BO308" s="69"/>
      <c r="BP308" s="69"/>
      <c r="BQ308" s="69"/>
      <c r="BR308" s="69"/>
      <c r="BS308" s="69"/>
      <c r="BT308" s="69"/>
      <c r="BU308" s="69"/>
      <c r="BV308" s="69"/>
      <c r="BW308" s="69"/>
      <c r="BX308" s="69"/>
      <c r="BY308" s="69"/>
      <c r="BZ308" s="69"/>
      <c r="CA308" s="66"/>
      <c r="CB308" s="69"/>
      <c r="CC308" s="69"/>
      <c r="CD308" s="69"/>
      <c r="CE308" s="66"/>
      <c r="CF308" s="69"/>
      <c r="CG308" s="69"/>
      <c r="CH308" s="69"/>
      <c r="CI308" s="66"/>
      <c r="CJ308" s="69"/>
      <c r="CK308" s="69"/>
      <c r="CL308" s="69"/>
      <c r="CM308" s="66"/>
      <c r="CN308" s="69"/>
      <c r="CO308" s="69"/>
      <c r="CP308" s="69"/>
      <c r="CQ308" s="66"/>
      <c r="CR308" s="69"/>
      <c r="CS308" s="69"/>
      <c r="CT308" s="69"/>
      <c r="CU308" s="66"/>
      <c r="CV308" s="69"/>
      <c r="CW308" s="69"/>
      <c r="CX308" s="69"/>
      <c r="CY308" s="66"/>
      <c r="CZ308" s="69"/>
      <c r="DA308" s="69"/>
      <c r="DB308" s="69"/>
      <c r="DC308" s="66"/>
      <c r="DD308" s="69"/>
      <c r="DE308" s="69"/>
      <c r="DF308" s="69"/>
      <c r="DG308" s="66"/>
      <c r="DH308" s="69"/>
      <c r="DI308" s="69"/>
      <c r="DJ308" s="69"/>
      <c r="DK308" s="70"/>
    </row>
    <row r="309" spans="63:115">
      <c r="BK309" s="69"/>
      <c r="BL309" s="69"/>
      <c r="BM309" s="69"/>
      <c r="BN309" s="66"/>
      <c r="BO309" s="69"/>
      <c r="BP309" s="69"/>
      <c r="BQ309" s="69"/>
      <c r="BR309" s="69"/>
      <c r="BS309" s="69"/>
      <c r="BT309" s="69"/>
      <c r="BU309" s="69"/>
      <c r="BV309" s="69"/>
      <c r="BW309" s="69"/>
      <c r="BX309" s="69"/>
      <c r="BY309" s="69"/>
      <c r="BZ309" s="69"/>
      <c r="CA309" s="66"/>
      <c r="CB309" s="69"/>
      <c r="CC309" s="69"/>
      <c r="CD309" s="69"/>
      <c r="CE309" s="66"/>
      <c r="CF309" s="69"/>
      <c r="CG309" s="69"/>
      <c r="CH309" s="69"/>
      <c r="CI309" s="66"/>
      <c r="CJ309" s="69"/>
      <c r="CK309" s="69"/>
      <c r="CL309" s="69"/>
      <c r="CM309" s="66"/>
      <c r="CN309" s="69"/>
      <c r="CO309" s="69"/>
      <c r="CP309" s="69"/>
      <c r="CQ309" s="66"/>
      <c r="CR309" s="69"/>
      <c r="CS309" s="69"/>
      <c r="CT309" s="69"/>
      <c r="CU309" s="66"/>
      <c r="CV309" s="69"/>
      <c r="CW309" s="69"/>
      <c r="CX309" s="69"/>
      <c r="CY309" s="66"/>
      <c r="CZ309" s="69"/>
      <c r="DA309" s="69"/>
      <c r="DB309" s="69"/>
      <c r="DC309" s="66"/>
      <c r="DD309" s="69"/>
      <c r="DE309" s="69"/>
      <c r="DF309" s="69"/>
      <c r="DG309" s="66"/>
      <c r="DH309" s="69"/>
      <c r="DI309" s="69"/>
      <c r="DJ309" s="69"/>
      <c r="DK309" s="70"/>
    </row>
    <row r="310" spans="63:115">
      <c r="BK310" s="69"/>
      <c r="BL310" s="69"/>
      <c r="BM310" s="69"/>
      <c r="BN310" s="66"/>
      <c r="BO310" s="69"/>
      <c r="BP310" s="69"/>
      <c r="BQ310" s="69"/>
      <c r="BR310" s="69"/>
      <c r="BS310" s="69"/>
      <c r="BT310" s="69"/>
      <c r="BU310" s="69"/>
      <c r="BV310" s="69"/>
      <c r="BW310" s="69"/>
      <c r="BX310" s="69"/>
      <c r="BY310" s="69"/>
      <c r="BZ310" s="69"/>
      <c r="CA310" s="66"/>
      <c r="CB310" s="69"/>
      <c r="CC310" s="69"/>
      <c r="CD310" s="69"/>
      <c r="CE310" s="66"/>
      <c r="CF310" s="69"/>
      <c r="CG310" s="69"/>
      <c r="CH310" s="69"/>
      <c r="CI310" s="66"/>
      <c r="CJ310" s="69"/>
      <c r="CK310" s="69"/>
      <c r="CL310" s="69"/>
      <c r="CM310" s="66"/>
      <c r="CN310" s="69"/>
      <c r="CO310" s="69"/>
      <c r="CP310" s="69"/>
      <c r="CQ310" s="66"/>
      <c r="CR310" s="69"/>
      <c r="CS310" s="69"/>
      <c r="CT310" s="69"/>
      <c r="CU310" s="66"/>
      <c r="CV310" s="69"/>
      <c r="CW310" s="69"/>
      <c r="CX310" s="69"/>
      <c r="CY310" s="66"/>
      <c r="CZ310" s="69"/>
      <c r="DA310" s="69"/>
      <c r="DB310" s="69"/>
      <c r="DC310" s="66"/>
      <c r="DD310" s="69"/>
      <c r="DE310" s="69"/>
      <c r="DF310" s="69"/>
      <c r="DG310" s="66"/>
      <c r="DH310" s="69"/>
      <c r="DI310" s="69"/>
      <c r="DJ310" s="69"/>
      <c r="DK310" s="70"/>
    </row>
    <row r="311" spans="63:115">
      <c r="BK311" s="69"/>
      <c r="BL311" s="69"/>
      <c r="BM311" s="69"/>
      <c r="BN311" s="66"/>
      <c r="BO311" s="69"/>
      <c r="BP311" s="69"/>
      <c r="BQ311" s="69"/>
      <c r="BR311" s="69"/>
      <c r="BS311" s="69"/>
      <c r="BT311" s="69"/>
      <c r="BU311" s="69"/>
      <c r="BV311" s="69"/>
      <c r="BW311" s="69"/>
      <c r="BX311" s="69"/>
      <c r="BY311" s="69"/>
      <c r="BZ311" s="69"/>
      <c r="CA311" s="66"/>
      <c r="CB311" s="69"/>
      <c r="CC311" s="69"/>
      <c r="CD311" s="69"/>
      <c r="CE311" s="66"/>
      <c r="CF311" s="69"/>
      <c r="CG311" s="69"/>
      <c r="CH311" s="69"/>
      <c r="CI311" s="66"/>
      <c r="CJ311" s="69"/>
      <c r="CK311" s="69"/>
      <c r="CL311" s="69"/>
      <c r="CM311" s="66"/>
      <c r="CN311" s="69"/>
      <c r="CO311" s="69"/>
      <c r="CP311" s="69"/>
      <c r="CQ311" s="66"/>
      <c r="CR311" s="69"/>
      <c r="CS311" s="69"/>
      <c r="CT311" s="69"/>
      <c r="CU311" s="66"/>
      <c r="CV311" s="69"/>
      <c r="CW311" s="69"/>
      <c r="CX311" s="69"/>
      <c r="CY311" s="66"/>
      <c r="CZ311" s="69"/>
      <c r="DA311" s="69"/>
      <c r="DB311" s="69"/>
      <c r="DC311" s="66"/>
      <c r="DD311" s="69"/>
      <c r="DE311" s="69"/>
      <c r="DF311" s="69"/>
      <c r="DG311" s="66"/>
      <c r="DH311" s="69"/>
      <c r="DI311" s="69"/>
      <c r="DJ311" s="69"/>
      <c r="DK311" s="70"/>
    </row>
    <row r="312" spans="63:115">
      <c r="BK312" s="69"/>
      <c r="BL312" s="69"/>
      <c r="BM312" s="69"/>
      <c r="BN312" s="66"/>
      <c r="BO312" s="69"/>
      <c r="BP312" s="69"/>
      <c r="BQ312" s="69"/>
      <c r="BR312" s="69"/>
      <c r="BS312" s="69"/>
      <c r="BT312" s="69"/>
      <c r="BU312" s="69"/>
      <c r="BV312" s="69"/>
      <c r="BW312" s="69"/>
      <c r="BX312" s="69"/>
      <c r="BY312" s="69"/>
      <c r="BZ312" s="69"/>
      <c r="CA312" s="66"/>
      <c r="CB312" s="69"/>
      <c r="CC312" s="69"/>
      <c r="CD312" s="69"/>
      <c r="CE312" s="66"/>
      <c r="CF312" s="69"/>
      <c r="CG312" s="69"/>
      <c r="CH312" s="69"/>
      <c r="CI312" s="66"/>
      <c r="CJ312" s="69"/>
      <c r="CK312" s="69"/>
      <c r="CL312" s="69"/>
      <c r="CM312" s="66"/>
      <c r="CN312" s="69"/>
      <c r="CO312" s="69"/>
      <c r="CP312" s="69"/>
      <c r="CQ312" s="66"/>
      <c r="CR312" s="69"/>
      <c r="CS312" s="69"/>
      <c r="CT312" s="69"/>
      <c r="CU312" s="66"/>
      <c r="CV312" s="69"/>
      <c r="CW312" s="69"/>
      <c r="CX312" s="69"/>
      <c r="CY312" s="66"/>
      <c r="CZ312" s="69"/>
      <c r="DA312" s="69"/>
      <c r="DB312" s="69"/>
      <c r="DC312" s="66"/>
      <c r="DD312" s="69"/>
      <c r="DE312" s="69"/>
      <c r="DF312" s="69"/>
      <c r="DG312" s="66"/>
      <c r="DH312" s="69"/>
      <c r="DI312" s="69"/>
      <c r="DJ312" s="69"/>
      <c r="DK312" s="70"/>
    </row>
    <row r="313" spans="63:115">
      <c r="BK313" s="69"/>
      <c r="BL313" s="69"/>
      <c r="BM313" s="69"/>
      <c r="BN313" s="66"/>
      <c r="BO313" s="69"/>
      <c r="BP313" s="69"/>
      <c r="BQ313" s="69"/>
      <c r="BR313" s="69"/>
      <c r="BS313" s="69"/>
      <c r="BT313" s="69"/>
      <c r="BU313" s="69"/>
      <c r="BV313" s="69"/>
      <c r="BW313" s="69"/>
      <c r="BX313" s="69"/>
      <c r="BY313" s="69"/>
      <c r="BZ313" s="69"/>
      <c r="CA313" s="66"/>
      <c r="CB313" s="69"/>
      <c r="CC313" s="69"/>
      <c r="CD313" s="69"/>
      <c r="CE313" s="66"/>
      <c r="CF313" s="69"/>
      <c r="CG313" s="69"/>
      <c r="CH313" s="69"/>
      <c r="CI313" s="66"/>
      <c r="CJ313" s="69"/>
      <c r="CK313" s="69"/>
      <c r="CL313" s="69"/>
      <c r="CM313" s="66"/>
      <c r="CN313" s="69"/>
      <c r="CO313" s="69"/>
      <c r="CP313" s="69"/>
      <c r="CQ313" s="66"/>
      <c r="CR313" s="69"/>
      <c r="CS313" s="69"/>
      <c r="CT313" s="69"/>
      <c r="CU313" s="66"/>
      <c r="CV313" s="69"/>
      <c r="CW313" s="69"/>
      <c r="CX313" s="69"/>
      <c r="CY313" s="66"/>
      <c r="CZ313" s="69"/>
      <c r="DA313" s="69"/>
      <c r="DB313" s="69"/>
      <c r="DC313" s="66"/>
      <c r="DD313" s="69"/>
      <c r="DE313" s="69"/>
      <c r="DF313" s="69"/>
      <c r="DG313" s="66"/>
      <c r="DH313" s="69"/>
      <c r="DI313" s="69"/>
      <c r="DJ313" s="69"/>
      <c r="DK313" s="70"/>
    </row>
    <row r="314" spans="63:115">
      <c r="BK314" s="69"/>
      <c r="BL314" s="69"/>
      <c r="BM314" s="69"/>
      <c r="BN314" s="66"/>
      <c r="BO314" s="69"/>
      <c r="BP314" s="69"/>
      <c r="BQ314" s="69"/>
      <c r="BR314" s="69"/>
      <c r="BS314" s="69"/>
      <c r="BT314" s="69"/>
      <c r="BU314" s="69"/>
      <c r="BV314" s="69"/>
      <c r="BW314" s="69"/>
      <c r="BX314" s="69"/>
      <c r="BY314" s="69"/>
      <c r="BZ314" s="69"/>
      <c r="CA314" s="66"/>
      <c r="CB314" s="69"/>
      <c r="CC314" s="69"/>
      <c r="CD314" s="69"/>
      <c r="CE314" s="66"/>
      <c r="CF314" s="69"/>
      <c r="CG314" s="69"/>
      <c r="CH314" s="69"/>
      <c r="CI314" s="66"/>
      <c r="CJ314" s="69"/>
      <c r="CK314" s="69"/>
      <c r="CL314" s="69"/>
      <c r="CM314" s="66"/>
      <c r="CN314" s="69"/>
      <c r="CO314" s="69"/>
      <c r="CP314" s="69"/>
      <c r="CQ314" s="66"/>
      <c r="CR314" s="69"/>
      <c r="CS314" s="69"/>
      <c r="CT314" s="69"/>
      <c r="CU314" s="66"/>
      <c r="CV314" s="69"/>
      <c r="CW314" s="69"/>
      <c r="CX314" s="69"/>
      <c r="CY314" s="66"/>
      <c r="CZ314" s="69"/>
      <c r="DA314" s="69"/>
      <c r="DB314" s="69"/>
      <c r="DC314" s="66"/>
      <c r="DD314" s="69"/>
      <c r="DE314" s="69"/>
      <c r="DF314" s="69"/>
      <c r="DG314" s="66"/>
      <c r="DH314" s="69"/>
      <c r="DI314" s="69"/>
      <c r="DJ314" s="69"/>
      <c r="DK314" s="70"/>
    </row>
    <row r="315" spans="63:115">
      <c r="BK315" s="69"/>
      <c r="BL315" s="69"/>
      <c r="BM315" s="69"/>
      <c r="BN315" s="66"/>
      <c r="BO315" s="69"/>
      <c r="BP315" s="69"/>
      <c r="BQ315" s="69"/>
      <c r="BR315" s="69"/>
      <c r="BS315" s="69"/>
      <c r="BT315" s="69"/>
      <c r="BU315" s="69"/>
      <c r="BV315" s="69"/>
      <c r="BW315" s="69"/>
      <c r="BX315" s="69"/>
      <c r="BY315" s="69"/>
      <c r="BZ315" s="69"/>
      <c r="CA315" s="66"/>
      <c r="CB315" s="69"/>
      <c r="CC315" s="69"/>
      <c r="CD315" s="69"/>
      <c r="CE315" s="66"/>
      <c r="CF315" s="69"/>
      <c r="CG315" s="69"/>
      <c r="CH315" s="69"/>
      <c r="CI315" s="66"/>
      <c r="CJ315" s="69"/>
      <c r="CK315" s="69"/>
      <c r="CL315" s="69"/>
      <c r="CM315" s="66"/>
      <c r="CN315" s="69"/>
      <c r="CO315" s="69"/>
      <c r="CP315" s="69"/>
      <c r="CQ315" s="66"/>
      <c r="CR315" s="69"/>
      <c r="CS315" s="69"/>
      <c r="CT315" s="69"/>
      <c r="CU315" s="66"/>
      <c r="CV315" s="69"/>
      <c r="CW315" s="69"/>
      <c r="CX315" s="69"/>
      <c r="CY315" s="66"/>
      <c r="CZ315" s="69"/>
      <c r="DA315" s="69"/>
      <c r="DB315" s="69"/>
      <c r="DC315" s="66"/>
      <c r="DD315" s="69"/>
      <c r="DE315" s="69"/>
      <c r="DF315" s="69"/>
      <c r="DG315" s="66"/>
      <c r="DH315" s="69"/>
      <c r="DI315" s="69"/>
      <c r="DJ315" s="69"/>
      <c r="DK315" s="70"/>
    </row>
    <row r="316" spans="63:115">
      <c r="BK316" s="69"/>
      <c r="BL316" s="69"/>
      <c r="BM316" s="69"/>
      <c r="BN316" s="66"/>
      <c r="BO316" s="69"/>
      <c r="BP316" s="69"/>
      <c r="BQ316" s="69"/>
      <c r="BR316" s="69"/>
      <c r="BS316" s="69"/>
      <c r="BT316" s="69"/>
      <c r="BU316" s="69"/>
      <c r="BV316" s="69"/>
      <c r="BW316" s="69"/>
      <c r="BX316" s="69"/>
      <c r="BY316" s="69"/>
      <c r="BZ316" s="69"/>
      <c r="CA316" s="66"/>
      <c r="CB316" s="69"/>
      <c r="CC316" s="69"/>
      <c r="CD316" s="69"/>
      <c r="CE316" s="66"/>
      <c r="CF316" s="69"/>
      <c r="CG316" s="69"/>
      <c r="CH316" s="69"/>
      <c r="CI316" s="66"/>
      <c r="CJ316" s="69"/>
      <c r="CK316" s="69"/>
      <c r="CL316" s="69"/>
      <c r="CM316" s="66"/>
      <c r="CN316" s="69"/>
      <c r="CO316" s="69"/>
      <c r="CP316" s="69"/>
      <c r="CQ316" s="66"/>
      <c r="CR316" s="69"/>
      <c r="CS316" s="69"/>
      <c r="CT316" s="69"/>
      <c r="CU316" s="66"/>
      <c r="CV316" s="69"/>
      <c r="CW316" s="69"/>
      <c r="CX316" s="69"/>
      <c r="CY316" s="66"/>
      <c r="CZ316" s="69"/>
      <c r="DA316" s="69"/>
      <c r="DB316" s="69"/>
      <c r="DC316" s="66"/>
      <c r="DD316" s="69"/>
      <c r="DE316" s="69"/>
      <c r="DF316" s="69"/>
      <c r="DG316" s="66"/>
      <c r="DH316" s="69"/>
      <c r="DI316" s="69"/>
      <c r="DJ316" s="69"/>
      <c r="DK316" s="70"/>
    </row>
    <row r="317" spans="63:115">
      <c r="BK317" s="69"/>
      <c r="BL317" s="69"/>
      <c r="BM317" s="69"/>
      <c r="BN317" s="66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6"/>
      <c r="CB317" s="69"/>
      <c r="CC317" s="69"/>
      <c r="CD317" s="69"/>
      <c r="CE317" s="66"/>
      <c r="CF317" s="69"/>
      <c r="CG317" s="69"/>
      <c r="CH317" s="69"/>
      <c r="CI317" s="66"/>
      <c r="CJ317" s="69"/>
      <c r="CK317" s="69"/>
      <c r="CL317" s="69"/>
      <c r="CM317" s="66"/>
      <c r="CN317" s="69"/>
      <c r="CO317" s="69"/>
      <c r="CP317" s="69"/>
      <c r="CQ317" s="66"/>
      <c r="CR317" s="69"/>
      <c r="CS317" s="69"/>
      <c r="CT317" s="69"/>
      <c r="CU317" s="66"/>
      <c r="CV317" s="69"/>
      <c r="CW317" s="69"/>
      <c r="CX317" s="69"/>
      <c r="CY317" s="66"/>
      <c r="CZ317" s="69"/>
      <c r="DA317" s="69"/>
      <c r="DB317" s="69"/>
      <c r="DC317" s="66"/>
      <c r="DD317" s="69"/>
      <c r="DE317" s="69"/>
      <c r="DF317" s="69"/>
      <c r="DG317" s="66"/>
      <c r="DH317" s="69"/>
      <c r="DI317" s="69"/>
      <c r="DJ317" s="69"/>
      <c r="DK317" s="70"/>
    </row>
    <row r="318" spans="63:115">
      <c r="BK318" s="69"/>
      <c r="BL318" s="69"/>
      <c r="BM318" s="69"/>
      <c r="BN318" s="66"/>
      <c r="BO318" s="69"/>
      <c r="BP318" s="69"/>
      <c r="BQ318" s="69"/>
      <c r="BR318" s="69"/>
      <c r="BS318" s="69"/>
      <c r="BT318" s="69"/>
      <c r="BU318" s="69"/>
      <c r="BV318" s="69"/>
      <c r="BW318" s="69"/>
      <c r="BX318" s="69"/>
      <c r="BY318" s="69"/>
      <c r="BZ318" s="69"/>
      <c r="CA318" s="66"/>
      <c r="CB318" s="69"/>
      <c r="CC318" s="69"/>
      <c r="CD318" s="69"/>
      <c r="CE318" s="66"/>
      <c r="CF318" s="69"/>
      <c r="CG318" s="69"/>
      <c r="CH318" s="69"/>
      <c r="CI318" s="66"/>
      <c r="CJ318" s="69"/>
      <c r="CK318" s="69"/>
      <c r="CL318" s="69"/>
      <c r="CM318" s="66"/>
      <c r="CN318" s="69"/>
      <c r="CO318" s="69"/>
      <c r="CP318" s="69"/>
      <c r="CQ318" s="66"/>
      <c r="CR318" s="69"/>
      <c r="CS318" s="69"/>
      <c r="CT318" s="69"/>
      <c r="CU318" s="66"/>
      <c r="CV318" s="69"/>
      <c r="CW318" s="69"/>
      <c r="CX318" s="69"/>
      <c r="CY318" s="66"/>
      <c r="CZ318" s="69"/>
      <c r="DA318" s="69"/>
      <c r="DB318" s="69"/>
      <c r="DC318" s="66"/>
      <c r="DD318" s="69"/>
      <c r="DE318" s="69"/>
      <c r="DF318" s="69"/>
      <c r="DG318" s="66"/>
      <c r="DH318" s="69"/>
      <c r="DI318" s="69"/>
      <c r="DJ318" s="69"/>
      <c r="DK318" s="70"/>
    </row>
    <row r="319" spans="63:115">
      <c r="BK319" s="69"/>
      <c r="BL319" s="69"/>
      <c r="BM319" s="69"/>
      <c r="BN319" s="66"/>
      <c r="BO319" s="69"/>
      <c r="BP319" s="69"/>
      <c r="BQ319" s="69"/>
      <c r="BR319" s="69"/>
      <c r="BS319" s="69"/>
      <c r="BT319" s="69"/>
      <c r="BU319" s="69"/>
      <c r="BV319" s="69"/>
      <c r="BW319" s="69"/>
      <c r="BX319" s="69"/>
      <c r="BY319" s="69"/>
      <c r="BZ319" s="69"/>
      <c r="CA319" s="66"/>
      <c r="CB319" s="69"/>
      <c r="CC319" s="69"/>
      <c r="CD319" s="69"/>
      <c r="CE319" s="66"/>
      <c r="CF319" s="69"/>
      <c r="CG319" s="69"/>
      <c r="CH319" s="69"/>
      <c r="CI319" s="66"/>
      <c r="CJ319" s="69"/>
      <c r="CK319" s="69"/>
      <c r="CL319" s="69"/>
      <c r="CM319" s="66"/>
      <c r="CN319" s="69"/>
      <c r="CO319" s="69"/>
      <c r="CP319" s="69"/>
      <c r="CQ319" s="66"/>
      <c r="CR319" s="69"/>
      <c r="CS319" s="69"/>
      <c r="CT319" s="69"/>
      <c r="CU319" s="66"/>
      <c r="CV319" s="69"/>
      <c r="CW319" s="69"/>
      <c r="CX319" s="69"/>
      <c r="CY319" s="66"/>
      <c r="CZ319" s="69"/>
      <c r="DA319" s="69"/>
      <c r="DB319" s="69"/>
      <c r="DC319" s="66"/>
      <c r="DD319" s="69"/>
      <c r="DE319" s="69"/>
      <c r="DF319" s="69"/>
      <c r="DG319" s="66"/>
      <c r="DH319" s="69"/>
      <c r="DI319" s="69"/>
      <c r="DJ319" s="69"/>
      <c r="DK319" s="70"/>
    </row>
    <row r="320" spans="63:115">
      <c r="BK320" s="69"/>
      <c r="BL320" s="69"/>
      <c r="BM320" s="69"/>
      <c r="BN320" s="66"/>
      <c r="BO320" s="69"/>
      <c r="BP320" s="69"/>
      <c r="BQ320" s="69"/>
      <c r="BR320" s="69"/>
      <c r="BS320" s="69"/>
      <c r="BT320" s="69"/>
      <c r="BU320" s="69"/>
      <c r="BV320" s="69"/>
      <c r="BW320" s="69"/>
      <c r="BX320" s="69"/>
      <c r="BY320" s="69"/>
      <c r="BZ320" s="69"/>
      <c r="CA320" s="66"/>
      <c r="CB320" s="69"/>
      <c r="CC320" s="69"/>
      <c r="CD320" s="69"/>
      <c r="CE320" s="66"/>
      <c r="CF320" s="69"/>
      <c r="CG320" s="69"/>
      <c r="CH320" s="69"/>
      <c r="CI320" s="66"/>
      <c r="CJ320" s="69"/>
      <c r="CK320" s="69"/>
      <c r="CL320" s="69"/>
      <c r="CM320" s="66"/>
      <c r="CN320" s="69"/>
      <c r="CO320" s="69"/>
      <c r="CP320" s="69"/>
      <c r="CQ320" s="66"/>
      <c r="CR320" s="69"/>
      <c r="CS320" s="69"/>
      <c r="CT320" s="69"/>
      <c r="CU320" s="66"/>
      <c r="CV320" s="69"/>
      <c r="CW320" s="69"/>
      <c r="CX320" s="69"/>
      <c r="CY320" s="66"/>
      <c r="CZ320" s="69"/>
      <c r="DA320" s="69"/>
      <c r="DB320" s="69"/>
      <c r="DC320" s="66"/>
      <c r="DD320" s="69"/>
      <c r="DE320" s="69"/>
      <c r="DF320" s="69"/>
      <c r="DG320" s="66"/>
      <c r="DH320" s="69"/>
      <c r="DI320" s="69"/>
      <c r="DJ320" s="69"/>
      <c r="DK320" s="70"/>
    </row>
    <row r="321" spans="63:115">
      <c r="BK321" s="69"/>
      <c r="BL321" s="69"/>
      <c r="BM321" s="69"/>
      <c r="BN321" s="66"/>
      <c r="BO321" s="69"/>
      <c r="BP321" s="69"/>
      <c r="BQ321" s="69"/>
      <c r="BR321" s="69"/>
      <c r="BS321" s="69"/>
      <c r="BT321" s="69"/>
      <c r="BU321" s="69"/>
      <c r="BV321" s="69"/>
      <c r="BW321" s="69"/>
      <c r="BX321" s="69"/>
      <c r="BY321" s="69"/>
      <c r="BZ321" s="69"/>
      <c r="CA321" s="66"/>
      <c r="CB321" s="69"/>
      <c r="CC321" s="69"/>
      <c r="CD321" s="69"/>
      <c r="CE321" s="66"/>
      <c r="CF321" s="69"/>
      <c r="CG321" s="69"/>
      <c r="CH321" s="69"/>
      <c r="CI321" s="66"/>
      <c r="CJ321" s="69"/>
      <c r="CK321" s="69"/>
      <c r="CL321" s="69"/>
      <c r="CM321" s="66"/>
      <c r="CN321" s="69"/>
      <c r="CO321" s="69"/>
      <c r="CP321" s="69"/>
      <c r="CQ321" s="66"/>
      <c r="CR321" s="69"/>
      <c r="CS321" s="69"/>
      <c r="CT321" s="69"/>
      <c r="CU321" s="66"/>
      <c r="CV321" s="69"/>
      <c r="CW321" s="69"/>
      <c r="CX321" s="69"/>
      <c r="CY321" s="66"/>
      <c r="CZ321" s="69"/>
      <c r="DA321" s="69"/>
      <c r="DB321" s="69"/>
      <c r="DC321" s="66"/>
      <c r="DD321" s="69"/>
      <c r="DE321" s="69"/>
      <c r="DF321" s="69"/>
      <c r="DG321" s="66"/>
      <c r="DH321" s="69"/>
      <c r="DI321" s="69"/>
      <c r="DJ321" s="69"/>
      <c r="DK321" s="70"/>
    </row>
    <row r="322" spans="63:115">
      <c r="BK322" s="69"/>
      <c r="BL322" s="69"/>
      <c r="BM322" s="69"/>
      <c r="BN322" s="66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6"/>
      <c r="CB322" s="69"/>
      <c r="CC322" s="69"/>
      <c r="CD322" s="69"/>
      <c r="CE322" s="66"/>
      <c r="CF322" s="69"/>
      <c r="CG322" s="69"/>
      <c r="CH322" s="69"/>
      <c r="CI322" s="66"/>
      <c r="CJ322" s="69"/>
      <c r="CK322" s="69"/>
      <c r="CL322" s="69"/>
      <c r="CM322" s="66"/>
      <c r="CN322" s="69"/>
      <c r="CO322" s="69"/>
      <c r="CP322" s="69"/>
      <c r="CQ322" s="66"/>
      <c r="CR322" s="69"/>
      <c r="CS322" s="69"/>
      <c r="CT322" s="69"/>
      <c r="CU322" s="66"/>
      <c r="CV322" s="69"/>
      <c r="CW322" s="69"/>
      <c r="CX322" s="69"/>
      <c r="CY322" s="66"/>
      <c r="CZ322" s="69"/>
      <c r="DA322" s="69"/>
      <c r="DB322" s="69"/>
      <c r="DC322" s="66"/>
      <c r="DD322" s="69"/>
      <c r="DE322" s="69"/>
      <c r="DF322" s="69"/>
      <c r="DG322" s="66"/>
      <c r="DH322" s="69"/>
      <c r="DI322" s="69"/>
      <c r="DJ322" s="69"/>
      <c r="DK322" s="70"/>
    </row>
    <row r="323" spans="63:115">
      <c r="BK323" s="69"/>
      <c r="BL323" s="69"/>
      <c r="BM323" s="69"/>
      <c r="BN323" s="66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6"/>
      <c r="CB323" s="69"/>
      <c r="CC323" s="69"/>
      <c r="CD323" s="69"/>
      <c r="CE323" s="66"/>
      <c r="CF323" s="69"/>
      <c r="CG323" s="69"/>
      <c r="CH323" s="69"/>
      <c r="CI323" s="66"/>
      <c r="CJ323" s="69"/>
      <c r="CK323" s="69"/>
      <c r="CL323" s="69"/>
      <c r="CM323" s="66"/>
      <c r="CN323" s="69"/>
      <c r="CO323" s="69"/>
      <c r="CP323" s="69"/>
      <c r="CQ323" s="66"/>
      <c r="CR323" s="69"/>
      <c r="CS323" s="69"/>
      <c r="CT323" s="69"/>
      <c r="CU323" s="66"/>
      <c r="CV323" s="69"/>
      <c r="CW323" s="69"/>
      <c r="CX323" s="69"/>
      <c r="CY323" s="66"/>
      <c r="CZ323" s="69"/>
      <c r="DA323" s="69"/>
      <c r="DB323" s="69"/>
      <c r="DC323" s="66"/>
      <c r="DD323" s="69"/>
      <c r="DE323" s="69"/>
      <c r="DF323" s="69"/>
      <c r="DG323" s="66"/>
      <c r="DH323" s="69"/>
      <c r="DI323" s="69"/>
      <c r="DJ323" s="69"/>
      <c r="DK323" s="70"/>
    </row>
    <row r="324" spans="63:115">
      <c r="BK324" s="69"/>
      <c r="BL324" s="69"/>
      <c r="BM324" s="69"/>
      <c r="BN324" s="66"/>
      <c r="BO324" s="69"/>
      <c r="BP324" s="69"/>
      <c r="BQ324" s="69"/>
      <c r="BR324" s="69"/>
      <c r="BS324" s="69"/>
      <c r="BT324" s="69"/>
      <c r="BU324" s="69"/>
      <c r="BV324" s="69"/>
      <c r="BW324" s="69"/>
      <c r="BX324" s="69"/>
      <c r="BY324" s="69"/>
      <c r="BZ324" s="69"/>
      <c r="CA324" s="66"/>
      <c r="CB324" s="69"/>
      <c r="CC324" s="69"/>
      <c r="CD324" s="69"/>
      <c r="CE324" s="66"/>
      <c r="CF324" s="69"/>
      <c r="CG324" s="69"/>
      <c r="CH324" s="69"/>
      <c r="CI324" s="66"/>
      <c r="CJ324" s="69"/>
      <c r="CK324" s="69"/>
      <c r="CL324" s="69"/>
      <c r="CM324" s="66"/>
      <c r="CN324" s="69"/>
      <c r="CO324" s="69"/>
      <c r="CP324" s="69"/>
      <c r="CQ324" s="66"/>
      <c r="CR324" s="69"/>
      <c r="CS324" s="69"/>
      <c r="CT324" s="69"/>
      <c r="CU324" s="66"/>
      <c r="CV324" s="69"/>
      <c r="CW324" s="69"/>
      <c r="CX324" s="69"/>
      <c r="CY324" s="66"/>
      <c r="CZ324" s="69"/>
      <c r="DA324" s="69"/>
      <c r="DB324" s="69"/>
      <c r="DC324" s="66"/>
      <c r="DD324" s="69"/>
      <c r="DE324" s="69"/>
      <c r="DF324" s="69"/>
      <c r="DG324" s="66"/>
      <c r="DH324" s="69"/>
      <c r="DI324" s="69"/>
      <c r="DJ324" s="69"/>
      <c r="DK324" s="70"/>
    </row>
    <row r="325" spans="63:115">
      <c r="BK325" s="69"/>
      <c r="BL325" s="69"/>
      <c r="BM325" s="69"/>
      <c r="BN325" s="66"/>
      <c r="BO325" s="69"/>
      <c r="BP325" s="69"/>
      <c r="BQ325" s="69"/>
      <c r="BR325" s="69"/>
      <c r="BS325" s="69"/>
      <c r="BT325" s="69"/>
      <c r="BU325" s="69"/>
      <c r="BV325" s="69"/>
      <c r="BW325" s="69"/>
      <c r="BX325" s="69"/>
      <c r="BY325" s="69"/>
      <c r="BZ325" s="69"/>
      <c r="CA325" s="66"/>
      <c r="CB325" s="69"/>
      <c r="CC325" s="69"/>
      <c r="CD325" s="69"/>
      <c r="CE325" s="66"/>
      <c r="CF325" s="69"/>
      <c r="CG325" s="69"/>
      <c r="CH325" s="69"/>
      <c r="CI325" s="66"/>
      <c r="CJ325" s="69"/>
      <c r="CK325" s="69"/>
      <c r="CL325" s="69"/>
      <c r="CM325" s="66"/>
      <c r="CN325" s="69"/>
      <c r="CO325" s="69"/>
      <c r="CP325" s="69"/>
      <c r="CQ325" s="66"/>
      <c r="CR325" s="69"/>
      <c r="CS325" s="69"/>
      <c r="CT325" s="69"/>
      <c r="CU325" s="66"/>
      <c r="CV325" s="69"/>
      <c r="CW325" s="69"/>
      <c r="CX325" s="69"/>
      <c r="CY325" s="66"/>
      <c r="CZ325" s="69"/>
      <c r="DA325" s="69"/>
      <c r="DB325" s="69"/>
      <c r="DC325" s="66"/>
      <c r="DD325" s="69"/>
      <c r="DE325" s="69"/>
      <c r="DF325" s="69"/>
      <c r="DG325" s="66"/>
      <c r="DH325" s="69"/>
      <c r="DI325" s="69"/>
      <c r="DJ325" s="69"/>
      <c r="DK325" s="70"/>
    </row>
    <row r="326" spans="63:115">
      <c r="BK326" s="69"/>
      <c r="BL326" s="69"/>
      <c r="BM326" s="69"/>
      <c r="BN326" s="66"/>
      <c r="BO326" s="69"/>
      <c r="BP326" s="69"/>
      <c r="BQ326" s="69"/>
      <c r="BR326" s="69"/>
      <c r="BS326" s="69"/>
      <c r="BT326" s="69"/>
      <c r="BU326" s="69"/>
      <c r="BV326" s="69"/>
      <c r="BW326" s="69"/>
      <c r="BX326" s="69"/>
      <c r="BY326" s="69"/>
      <c r="BZ326" s="69"/>
      <c r="CA326" s="66"/>
      <c r="CB326" s="69"/>
      <c r="CC326" s="69"/>
      <c r="CD326" s="69"/>
      <c r="CE326" s="66"/>
      <c r="CF326" s="69"/>
      <c r="CG326" s="69"/>
      <c r="CH326" s="69"/>
      <c r="CI326" s="66"/>
      <c r="CJ326" s="69"/>
      <c r="CK326" s="69"/>
      <c r="CL326" s="69"/>
      <c r="CM326" s="66"/>
      <c r="CN326" s="69"/>
      <c r="CO326" s="69"/>
      <c r="CP326" s="69"/>
      <c r="CQ326" s="66"/>
      <c r="CR326" s="69"/>
      <c r="CS326" s="69"/>
      <c r="CT326" s="69"/>
      <c r="CU326" s="66"/>
      <c r="CV326" s="69"/>
      <c r="CW326" s="69"/>
      <c r="CX326" s="69"/>
      <c r="CY326" s="66"/>
      <c r="CZ326" s="69"/>
      <c r="DA326" s="69"/>
      <c r="DB326" s="69"/>
      <c r="DC326" s="66"/>
      <c r="DD326" s="69"/>
      <c r="DE326" s="69"/>
      <c r="DF326" s="69"/>
      <c r="DG326" s="66"/>
      <c r="DH326" s="69"/>
      <c r="DI326" s="69"/>
      <c r="DJ326" s="69"/>
      <c r="DK326" s="70"/>
    </row>
    <row r="327" spans="63:115">
      <c r="BK327" s="69"/>
      <c r="BL327" s="69"/>
      <c r="BM327" s="69"/>
      <c r="BN327" s="66"/>
      <c r="BO327" s="69"/>
      <c r="BP327" s="69"/>
      <c r="BQ327" s="69"/>
      <c r="BR327" s="69"/>
      <c r="BS327" s="69"/>
      <c r="BT327" s="69"/>
      <c r="BU327" s="69"/>
      <c r="BV327" s="69"/>
      <c r="BW327" s="69"/>
      <c r="BX327" s="69"/>
      <c r="BY327" s="69"/>
      <c r="BZ327" s="69"/>
      <c r="CA327" s="66"/>
      <c r="CB327" s="69"/>
      <c r="CC327" s="69"/>
      <c r="CD327" s="69"/>
      <c r="CE327" s="66"/>
      <c r="CF327" s="69"/>
      <c r="CG327" s="69"/>
      <c r="CH327" s="69"/>
      <c r="CI327" s="66"/>
      <c r="CJ327" s="69"/>
      <c r="CK327" s="69"/>
      <c r="CL327" s="69"/>
      <c r="CM327" s="66"/>
      <c r="CN327" s="69"/>
      <c r="CO327" s="69"/>
      <c r="CP327" s="69"/>
      <c r="CQ327" s="66"/>
      <c r="CR327" s="69"/>
      <c r="CS327" s="69"/>
      <c r="CT327" s="69"/>
      <c r="CU327" s="66"/>
      <c r="CV327" s="69"/>
      <c r="CW327" s="69"/>
      <c r="CX327" s="69"/>
      <c r="CY327" s="66"/>
      <c r="CZ327" s="69"/>
      <c r="DA327" s="69"/>
      <c r="DB327" s="69"/>
      <c r="DC327" s="66"/>
      <c r="DD327" s="69"/>
      <c r="DE327" s="69"/>
      <c r="DF327" s="69"/>
      <c r="DG327" s="66"/>
      <c r="DH327" s="69"/>
      <c r="DI327" s="69"/>
      <c r="DJ327" s="69"/>
      <c r="DK327" s="70"/>
    </row>
    <row r="328" spans="63:115">
      <c r="BK328" s="69"/>
      <c r="BL328" s="69"/>
      <c r="BM328" s="69"/>
      <c r="BN328" s="66"/>
      <c r="BO328" s="69"/>
      <c r="BP328" s="69"/>
      <c r="BQ328" s="69"/>
      <c r="BR328" s="69"/>
      <c r="BS328" s="69"/>
      <c r="BT328" s="69"/>
      <c r="BU328" s="69"/>
      <c r="BV328" s="69"/>
      <c r="BW328" s="69"/>
      <c r="BX328" s="69"/>
      <c r="BY328" s="69"/>
      <c r="BZ328" s="69"/>
      <c r="CA328" s="66"/>
      <c r="CB328" s="69"/>
      <c r="CC328" s="69"/>
      <c r="CD328" s="69"/>
      <c r="CE328" s="66"/>
      <c r="CF328" s="69"/>
      <c r="CG328" s="69"/>
      <c r="CH328" s="69"/>
      <c r="CI328" s="66"/>
      <c r="CJ328" s="69"/>
      <c r="CK328" s="69"/>
      <c r="CL328" s="69"/>
      <c r="CM328" s="66"/>
      <c r="CN328" s="69"/>
      <c r="CO328" s="69"/>
      <c r="CP328" s="69"/>
      <c r="CQ328" s="66"/>
      <c r="CR328" s="69"/>
      <c r="CS328" s="69"/>
      <c r="CT328" s="69"/>
      <c r="CU328" s="66"/>
      <c r="CV328" s="69"/>
      <c r="CW328" s="69"/>
      <c r="CX328" s="69"/>
      <c r="CY328" s="66"/>
      <c r="CZ328" s="69"/>
      <c r="DA328" s="69"/>
      <c r="DB328" s="69"/>
      <c r="DC328" s="66"/>
      <c r="DD328" s="69"/>
      <c r="DE328" s="69"/>
      <c r="DF328" s="69"/>
      <c r="DG328" s="66"/>
      <c r="DH328" s="69"/>
      <c r="DI328" s="69"/>
      <c r="DJ328" s="69"/>
      <c r="DK328" s="70"/>
    </row>
    <row r="329" spans="63:115">
      <c r="BK329" s="69"/>
      <c r="BL329" s="69"/>
      <c r="BM329" s="69"/>
      <c r="BN329" s="66"/>
      <c r="BO329" s="69"/>
      <c r="BP329" s="69"/>
      <c r="BQ329" s="69"/>
      <c r="BR329" s="69"/>
      <c r="BS329" s="69"/>
      <c r="BT329" s="69"/>
      <c r="BU329" s="69"/>
      <c r="BV329" s="69"/>
      <c r="BW329" s="69"/>
      <c r="BX329" s="69"/>
      <c r="BY329" s="69"/>
      <c r="BZ329" s="69"/>
      <c r="CA329" s="66"/>
      <c r="CB329" s="69"/>
      <c r="CC329" s="69"/>
      <c r="CD329" s="69"/>
      <c r="CE329" s="66"/>
      <c r="CF329" s="69"/>
      <c r="CG329" s="69"/>
      <c r="CH329" s="69"/>
      <c r="CI329" s="66"/>
      <c r="CJ329" s="69"/>
      <c r="CK329" s="69"/>
      <c r="CL329" s="69"/>
      <c r="CM329" s="66"/>
      <c r="CN329" s="69"/>
      <c r="CO329" s="69"/>
      <c r="CP329" s="69"/>
      <c r="CQ329" s="66"/>
      <c r="CR329" s="69"/>
      <c r="CS329" s="69"/>
      <c r="CT329" s="69"/>
      <c r="CU329" s="66"/>
      <c r="CV329" s="69"/>
      <c r="CW329" s="69"/>
      <c r="CX329" s="69"/>
      <c r="CY329" s="66"/>
      <c r="CZ329" s="69"/>
      <c r="DA329" s="69"/>
      <c r="DB329" s="69"/>
      <c r="DC329" s="66"/>
      <c r="DD329" s="69"/>
      <c r="DE329" s="69"/>
      <c r="DF329" s="69"/>
      <c r="DG329" s="66"/>
      <c r="DH329" s="69"/>
      <c r="DI329" s="69"/>
      <c r="DJ329" s="69"/>
      <c r="DK329" s="70"/>
    </row>
    <row r="330" spans="63:115">
      <c r="BK330" s="69"/>
      <c r="BL330" s="69"/>
      <c r="BM330" s="69"/>
      <c r="BN330" s="66"/>
      <c r="BO330" s="69"/>
      <c r="BP330" s="69"/>
      <c r="BQ330" s="69"/>
      <c r="BR330" s="69"/>
      <c r="BS330" s="69"/>
      <c r="BT330" s="69"/>
      <c r="BU330" s="69"/>
      <c r="BV330" s="69"/>
      <c r="BW330" s="69"/>
      <c r="BX330" s="69"/>
      <c r="BY330" s="69"/>
      <c r="BZ330" s="69"/>
      <c r="CA330" s="66"/>
      <c r="CB330" s="69"/>
      <c r="CC330" s="69"/>
      <c r="CD330" s="69"/>
      <c r="CE330" s="66"/>
      <c r="CF330" s="69"/>
      <c r="CG330" s="69"/>
      <c r="CH330" s="69"/>
      <c r="CI330" s="66"/>
      <c r="CJ330" s="69"/>
      <c r="CK330" s="69"/>
      <c r="CL330" s="69"/>
      <c r="CM330" s="66"/>
      <c r="CN330" s="69"/>
      <c r="CO330" s="69"/>
      <c r="CP330" s="69"/>
      <c r="CQ330" s="66"/>
      <c r="CR330" s="69"/>
      <c r="CS330" s="69"/>
      <c r="CT330" s="69"/>
      <c r="CU330" s="66"/>
      <c r="CV330" s="69"/>
      <c r="CW330" s="69"/>
      <c r="CX330" s="69"/>
      <c r="CY330" s="66"/>
      <c r="CZ330" s="69"/>
      <c r="DA330" s="69"/>
      <c r="DB330" s="69"/>
      <c r="DC330" s="66"/>
      <c r="DD330" s="69"/>
      <c r="DE330" s="69"/>
      <c r="DF330" s="69"/>
      <c r="DG330" s="66"/>
      <c r="DH330" s="69"/>
      <c r="DI330" s="69"/>
      <c r="DJ330" s="69"/>
      <c r="DK330" s="70"/>
    </row>
    <row r="331" spans="63:115">
      <c r="BK331" s="69"/>
      <c r="BL331" s="69"/>
      <c r="BM331" s="69"/>
      <c r="BN331" s="66"/>
      <c r="BO331" s="69"/>
      <c r="BP331" s="69"/>
      <c r="BQ331" s="69"/>
      <c r="BR331" s="69"/>
      <c r="BS331" s="69"/>
      <c r="BT331" s="69"/>
      <c r="BU331" s="69"/>
      <c r="BV331" s="69"/>
      <c r="BW331" s="69"/>
      <c r="BX331" s="69"/>
      <c r="BY331" s="69"/>
      <c r="BZ331" s="69"/>
      <c r="CA331" s="66"/>
      <c r="CB331" s="69"/>
      <c r="CC331" s="69"/>
      <c r="CD331" s="69"/>
      <c r="CE331" s="66"/>
      <c r="CF331" s="69"/>
      <c r="CG331" s="69"/>
      <c r="CH331" s="69"/>
      <c r="CI331" s="66"/>
      <c r="CJ331" s="69"/>
      <c r="CK331" s="69"/>
      <c r="CL331" s="69"/>
      <c r="CM331" s="66"/>
      <c r="CN331" s="69"/>
      <c r="CO331" s="69"/>
      <c r="CP331" s="69"/>
      <c r="CQ331" s="66"/>
      <c r="CR331" s="69"/>
      <c r="CS331" s="69"/>
      <c r="CT331" s="69"/>
      <c r="CU331" s="66"/>
      <c r="CV331" s="69"/>
      <c r="CW331" s="69"/>
      <c r="CX331" s="69"/>
      <c r="CY331" s="66"/>
      <c r="CZ331" s="69"/>
      <c r="DA331" s="69"/>
      <c r="DB331" s="69"/>
      <c r="DC331" s="66"/>
      <c r="DD331" s="69"/>
      <c r="DE331" s="69"/>
      <c r="DF331" s="69"/>
      <c r="DG331" s="66"/>
      <c r="DH331" s="69"/>
      <c r="DI331" s="69"/>
      <c r="DJ331" s="69"/>
      <c r="DK331" s="70"/>
    </row>
    <row r="332" spans="63:115">
      <c r="BK332" s="69"/>
      <c r="BL332" s="69"/>
      <c r="BM332" s="69"/>
      <c r="BN332" s="66"/>
      <c r="BO332" s="69"/>
      <c r="BP332" s="69"/>
      <c r="BQ332" s="69"/>
      <c r="BR332" s="69"/>
      <c r="BS332" s="69"/>
      <c r="BT332" s="69"/>
      <c r="BU332" s="69"/>
      <c r="BV332" s="69"/>
      <c r="BW332" s="69"/>
      <c r="BX332" s="69"/>
      <c r="BY332" s="69"/>
      <c r="BZ332" s="69"/>
      <c r="CA332" s="66"/>
      <c r="CB332" s="69"/>
      <c r="CC332" s="69"/>
      <c r="CD332" s="69"/>
      <c r="CE332" s="66"/>
      <c r="CF332" s="69"/>
      <c r="CG332" s="69"/>
      <c r="CH332" s="69"/>
      <c r="CI332" s="66"/>
      <c r="CJ332" s="69"/>
      <c r="CK332" s="69"/>
      <c r="CL332" s="69"/>
      <c r="CM332" s="66"/>
      <c r="CN332" s="69"/>
      <c r="CO332" s="69"/>
      <c r="CP332" s="69"/>
      <c r="CQ332" s="66"/>
      <c r="CR332" s="69"/>
      <c r="CS332" s="69"/>
      <c r="CT332" s="69"/>
      <c r="CU332" s="66"/>
      <c r="CV332" s="69"/>
      <c r="CW332" s="69"/>
      <c r="CX332" s="69"/>
      <c r="CY332" s="66"/>
      <c r="CZ332" s="69"/>
      <c r="DA332" s="69"/>
      <c r="DB332" s="69"/>
      <c r="DC332" s="66"/>
      <c r="DD332" s="69"/>
      <c r="DE332" s="69"/>
      <c r="DF332" s="69"/>
      <c r="DG332" s="66"/>
      <c r="DH332" s="69"/>
      <c r="DI332" s="69"/>
      <c r="DJ332" s="69"/>
      <c r="DK332" s="70"/>
    </row>
    <row r="333" spans="63:115">
      <c r="BK333" s="69"/>
      <c r="BL333" s="69"/>
      <c r="BM333" s="69"/>
      <c r="BN333" s="66"/>
      <c r="BO333" s="69"/>
      <c r="BP333" s="69"/>
      <c r="BQ333" s="69"/>
      <c r="BR333" s="69"/>
      <c r="BS333" s="69"/>
      <c r="BT333" s="69"/>
      <c r="BU333" s="69"/>
      <c r="BV333" s="69"/>
      <c r="BW333" s="69"/>
      <c r="BX333" s="69"/>
      <c r="BY333" s="69"/>
      <c r="BZ333" s="69"/>
      <c r="CA333" s="66"/>
      <c r="CB333" s="69"/>
      <c r="CC333" s="69"/>
      <c r="CD333" s="69"/>
      <c r="CE333" s="66"/>
      <c r="CF333" s="69"/>
      <c r="CG333" s="69"/>
      <c r="CH333" s="69"/>
      <c r="CI333" s="66"/>
      <c r="CJ333" s="69"/>
      <c r="CK333" s="69"/>
      <c r="CL333" s="69"/>
      <c r="CM333" s="66"/>
      <c r="CN333" s="69"/>
      <c r="CO333" s="69"/>
      <c r="CP333" s="69"/>
      <c r="CQ333" s="66"/>
      <c r="CR333" s="69"/>
      <c r="CS333" s="69"/>
      <c r="CT333" s="69"/>
      <c r="CU333" s="66"/>
      <c r="CV333" s="69"/>
      <c r="CW333" s="69"/>
      <c r="CX333" s="69"/>
      <c r="CY333" s="66"/>
      <c r="CZ333" s="69"/>
      <c r="DA333" s="69"/>
      <c r="DB333" s="69"/>
      <c r="DC333" s="66"/>
      <c r="DD333" s="69"/>
      <c r="DE333" s="69"/>
      <c r="DF333" s="69"/>
      <c r="DG333" s="66"/>
      <c r="DH333" s="69"/>
      <c r="DI333" s="69"/>
      <c r="DJ333" s="69"/>
      <c r="DK333" s="70"/>
    </row>
    <row r="334" spans="63:115">
      <c r="BK334" s="69"/>
      <c r="BL334" s="69"/>
      <c r="BM334" s="69"/>
      <c r="BN334" s="66"/>
      <c r="BO334" s="69"/>
      <c r="BP334" s="69"/>
      <c r="BQ334" s="69"/>
      <c r="BR334" s="69"/>
      <c r="BS334" s="69"/>
      <c r="BT334" s="69"/>
      <c r="BU334" s="69"/>
      <c r="BV334" s="69"/>
      <c r="BW334" s="69"/>
      <c r="BX334" s="69"/>
      <c r="BY334" s="69"/>
      <c r="BZ334" s="69"/>
      <c r="CA334" s="66"/>
      <c r="CB334" s="69"/>
      <c r="CC334" s="69"/>
      <c r="CD334" s="69"/>
      <c r="CE334" s="66"/>
      <c r="CF334" s="69"/>
      <c r="CG334" s="69"/>
      <c r="CH334" s="69"/>
      <c r="CI334" s="66"/>
      <c r="CJ334" s="69"/>
      <c r="CK334" s="69"/>
      <c r="CL334" s="69"/>
      <c r="CM334" s="66"/>
      <c r="CN334" s="69"/>
      <c r="CO334" s="69"/>
      <c r="CP334" s="69"/>
      <c r="CQ334" s="66"/>
      <c r="CR334" s="69"/>
      <c r="CS334" s="69"/>
      <c r="CT334" s="69"/>
      <c r="CU334" s="66"/>
      <c r="CV334" s="69"/>
      <c r="CW334" s="69"/>
      <c r="CX334" s="69"/>
      <c r="CY334" s="66"/>
      <c r="CZ334" s="69"/>
      <c r="DA334" s="69"/>
      <c r="DB334" s="69"/>
      <c r="DC334" s="66"/>
      <c r="DD334" s="69"/>
      <c r="DE334" s="69"/>
      <c r="DF334" s="69"/>
      <c r="DG334" s="66"/>
      <c r="DH334" s="69"/>
      <c r="DI334" s="69"/>
      <c r="DJ334" s="69"/>
      <c r="DK334" s="70"/>
    </row>
    <row r="335" spans="63:115">
      <c r="BK335" s="69"/>
      <c r="BL335" s="69"/>
      <c r="BM335" s="69"/>
      <c r="BN335" s="66"/>
      <c r="BO335" s="69"/>
      <c r="BP335" s="69"/>
      <c r="BQ335" s="69"/>
      <c r="BR335" s="69"/>
      <c r="BS335" s="69"/>
      <c r="BT335" s="69"/>
      <c r="BU335" s="69"/>
      <c r="BV335" s="69"/>
      <c r="BW335" s="69"/>
      <c r="BX335" s="69"/>
      <c r="BY335" s="69"/>
      <c r="BZ335" s="69"/>
      <c r="CA335" s="66"/>
      <c r="CB335" s="69"/>
      <c r="CC335" s="69"/>
      <c r="CD335" s="69"/>
      <c r="CE335" s="66"/>
      <c r="CF335" s="69"/>
      <c r="CG335" s="69"/>
      <c r="CH335" s="69"/>
      <c r="CI335" s="66"/>
      <c r="CJ335" s="69"/>
      <c r="CK335" s="69"/>
      <c r="CL335" s="69"/>
      <c r="CM335" s="66"/>
      <c r="CN335" s="69"/>
      <c r="CO335" s="69"/>
      <c r="CP335" s="69"/>
      <c r="CQ335" s="66"/>
      <c r="CR335" s="69"/>
      <c r="CS335" s="69"/>
      <c r="CT335" s="69"/>
      <c r="CU335" s="66"/>
      <c r="CV335" s="69"/>
      <c r="CW335" s="69"/>
      <c r="CX335" s="69"/>
      <c r="CY335" s="66"/>
      <c r="CZ335" s="69"/>
      <c r="DA335" s="69"/>
      <c r="DB335" s="69"/>
      <c r="DC335" s="66"/>
      <c r="DD335" s="69"/>
      <c r="DE335" s="69"/>
      <c r="DF335" s="69"/>
      <c r="DG335" s="66"/>
      <c r="DH335" s="69"/>
      <c r="DI335" s="69"/>
      <c r="DJ335" s="69"/>
      <c r="DK335" s="70"/>
    </row>
    <row r="336" spans="63:115">
      <c r="BK336" s="69"/>
      <c r="BL336" s="69"/>
      <c r="BM336" s="69"/>
      <c r="BN336" s="66"/>
      <c r="BO336" s="69"/>
      <c r="BP336" s="69"/>
      <c r="BQ336" s="69"/>
      <c r="BR336" s="69"/>
      <c r="BS336" s="69"/>
      <c r="BT336" s="69"/>
      <c r="BU336" s="69"/>
      <c r="BV336" s="69"/>
      <c r="BW336" s="69"/>
      <c r="BX336" s="69"/>
      <c r="BY336" s="69"/>
      <c r="BZ336" s="69"/>
      <c r="CA336" s="66"/>
      <c r="CB336" s="69"/>
      <c r="CC336" s="69"/>
      <c r="CD336" s="69"/>
      <c r="CE336" s="66"/>
      <c r="CF336" s="69"/>
      <c r="CG336" s="69"/>
      <c r="CH336" s="69"/>
      <c r="CI336" s="66"/>
      <c r="CJ336" s="69"/>
      <c r="CK336" s="69"/>
      <c r="CL336" s="69"/>
      <c r="CM336" s="66"/>
      <c r="CN336" s="69"/>
      <c r="CO336" s="69"/>
      <c r="CP336" s="69"/>
      <c r="CQ336" s="66"/>
      <c r="CR336" s="69"/>
      <c r="CS336" s="69"/>
      <c r="CT336" s="69"/>
      <c r="CU336" s="66"/>
      <c r="CV336" s="69"/>
      <c r="CW336" s="69"/>
      <c r="CX336" s="69"/>
      <c r="CY336" s="66"/>
      <c r="CZ336" s="69"/>
      <c r="DA336" s="69"/>
      <c r="DB336" s="69"/>
      <c r="DC336" s="66"/>
      <c r="DD336" s="69"/>
      <c r="DE336" s="69"/>
      <c r="DF336" s="69"/>
      <c r="DG336" s="66"/>
      <c r="DH336" s="69"/>
      <c r="DI336" s="69"/>
      <c r="DJ336" s="69"/>
      <c r="DK336" s="70"/>
    </row>
    <row r="337" spans="63:115">
      <c r="BK337" s="69"/>
      <c r="BL337" s="69"/>
      <c r="BM337" s="69"/>
      <c r="BN337" s="66"/>
      <c r="BO337" s="69"/>
      <c r="BP337" s="69"/>
      <c r="BQ337" s="69"/>
      <c r="BR337" s="69"/>
      <c r="BS337" s="69"/>
      <c r="BT337" s="69"/>
      <c r="BU337" s="69"/>
      <c r="BV337" s="69"/>
      <c r="BW337" s="69"/>
      <c r="BX337" s="69"/>
      <c r="BY337" s="69"/>
      <c r="BZ337" s="69"/>
      <c r="CA337" s="66"/>
      <c r="CB337" s="69"/>
      <c r="CC337" s="69"/>
      <c r="CD337" s="69"/>
      <c r="CE337" s="66"/>
      <c r="CF337" s="69"/>
      <c r="CG337" s="69"/>
      <c r="CH337" s="69"/>
      <c r="CI337" s="66"/>
      <c r="CJ337" s="69"/>
      <c r="CK337" s="69"/>
      <c r="CL337" s="69"/>
      <c r="CM337" s="66"/>
      <c r="CN337" s="69"/>
      <c r="CO337" s="69"/>
      <c r="CP337" s="69"/>
      <c r="CQ337" s="66"/>
      <c r="CR337" s="69"/>
      <c r="CS337" s="69"/>
      <c r="CT337" s="69"/>
      <c r="CU337" s="66"/>
      <c r="CV337" s="69"/>
      <c r="CW337" s="69"/>
      <c r="CX337" s="69"/>
      <c r="CY337" s="66"/>
      <c r="CZ337" s="69"/>
      <c r="DA337" s="69"/>
      <c r="DB337" s="69"/>
      <c r="DC337" s="66"/>
      <c r="DD337" s="69"/>
      <c r="DE337" s="69"/>
      <c r="DF337" s="69"/>
      <c r="DG337" s="66"/>
      <c r="DH337" s="69"/>
      <c r="DI337" s="69"/>
      <c r="DJ337" s="69"/>
      <c r="DK337" s="70"/>
    </row>
    <row r="338" spans="63:115">
      <c r="BK338" s="69"/>
      <c r="BL338" s="69"/>
      <c r="BM338" s="69"/>
      <c r="BN338" s="66"/>
      <c r="BO338" s="69"/>
      <c r="BP338" s="69"/>
      <c r="BQ338" s="69"/>
      <c r="BR338" s="69"/>
      <c r="BS338" s="69"/>
      <c r="BT338" s="69"/>
      <c r="BU338" s="69"/>
      <c r="BV338" s="69"/>
      <c r="BW338" s="69"/>
      <c r="BX338" s="69"/>
      <c r="BY338" s="69"/>
      <c r="BZ338" s="69"/>
      <c r="CA338" s="66"/>
      <c r="CB338" s="69"/>
      <c r="CC338" s="69"/>
      <c r="CD338" s="69"/>
      <c r="CE338" s="66"/>
      <c r="CF338" s="69"/>
      <c r="CG338" s="69"/>
      <c r="CH338" s="69"/>
      <c r="CI338" s="66"/>
      <c r="CJ338" s="69"/>
      <c r="CK338" s="69"/>
      <c r="CL338" s="69"/>
      <c r="CM338" s="66"/>
      <c r="CN338" s="69"/>
      <c r="CO338" s="69"/>
      <c r="CP338" s="69"/>
      <c r="CQ338" s="66"/>
      <c r="CR338" s="69"/>
      <c r="CS338" s="69"/>
      <c r="CT338" s="69"/>
      <c r="CU338" s="66"/>
      <c r="CV338" s="69"/>
      <c r="CW338" s="69"/>
      <c r="CX338" s="69"/>
      <c r="CY338" s="66"/>
      <c r="CZ338" s="69"/>
      <c r="DA338" s="69"/>
      <c r="DB338" s="69"/>
      <c r="DC338" s="66"/>
      <c r="DD338" s="69"/>
      <c r="DE338" s="69"/>
      <c r="DF338" s="69"/>
      <c r="DG338" s="66"/>
      <c r="DH338" s="69"/>
      <c r="DI338" s="69"/>
      <c r="DJ338" s="69"/>
      <c r="DK338" s="70"/>
    </row>
    <row r="339" spans="63:115">
      <c r="BK339" s="69"/>
      <c r="BL339" s="69"/>
      <c r="BM339" s="69"/>
      <c r="BN339" s="66"/>
      <c r="BO339" s="69"/>
      <c r="BP339" s="69"/>
      <c r="BQ339" s="69"/>
      <c r="BR339" s="69"/>
      <c r="BS339" s="69"/>
      <c r="BT339" s="69"/>
      <c r="BU339" s="69"/>
      <c r="BV339" s="69"/>
      <c r="BW339" s="69"/>
      <c r="BX339" s="69"/>
      <c r="BY339" s="69"/>
      <c r="BZ339" s="69"/>
      <c r="CA339" s="66"/>
      <c r="CB339" s="69"/>
      <c r="CC339" s="69"/>
      <c r="CD339" s="69"/>
      <c r="CE339" s="66"/>
      <c r="CF339" s="69"/>
      <c r="CG339" s="69"/>
      <c r="CH339" s="69"/>
      <c r="CI339" s="66"/>
      <c r="CJ339" s="69"/>
      <c r="CK339" s="69"/>
      <c r="CL339" s="69"/>
      <c r="CM339" s="66"/>
      <c r="CN339" s="69"/>
      <c r="CO339" s="69"/>
      <c r="CP339" s="69"/>
      <c r="CQ339" s="66"/>
      <c r="CR339" s="69"/>
      <c r="CS339" s="69"/>
      <c r="CT339" s="69"/>
      <c r="CU339" s="66"/>
      <c r="CV339" s="69"/>
      <c r="CW339" s="69"/>
      <c r="CX339" s="69"/>
      <c r="CY339" s="66"/>
      <c r="CZ339" s="69"/>
      <c r="DA339" s="69"/>
      <c r="DB339" s="69"/>
      <c r="DC339" s="66"/>
      <c r="DD339" s="69"/>
      <c r="DE339" s="69"/>
      <c r="DF339" s="69"/>
      <c r="DG339" s="66"/>
      <c r="DH339" s="69"/>
      <c r="DI339" s="69"/>
      <c r="DJ339" s="69"/>
      <c r="DK339" s="70"/>
    </row>
    <row r="340" spans="63:115">
      <c r="BK340" s="69"/>
      <c r="BL340" s="69"/>
      <c r="BM340" s="69"/>
      <c r="BN340" s="66"/>
      <c r="BO340" s="69"/>
      <c r="BP340" s="69"/>
      <c r="BQ340" s="69"/>
      <c r="BR340" s="69"/>
      <c r="BS340" s="69"/>
      <c r="BT340" s="69"/>
      <c r="BU340" s="69"/>
      <c r="BV340" s="69"/>
      <c r="BW340" s="69"/>
      <c r="BX340" s="69"/>
      <c r="BY340" s="69"/>
      <c r="BZ340" s="69"/>
      <c r="CA340" s="66"/>
      <c r="CB340" s="69"/>
      <c r="CC340" s="69"/>
      <c r="CD340" s="69"/>
      <c r="CE340" s="66"/>
      <c r="CF340" s="69"/>
      <c r="CG340" s="69"/>
      <c r="CH340" s="69"/>
      <c r="CI340" s="66"/>
      <c r="CJ340" s="69"/>
      <c r="CK340" s="69"/>
      <c r="CL340" s="69"/>
      <c r="CM340" s="66"/>
      <c r="CN340" s="69"/>
      <c r="CO340" s="69"/>
      <c r="CP340" s="69"/>
      <c r="CQ340" s="66"/>
      <c r="CR340" s="69"/>
      <c r="CS340" s="69"/>
      <c r="CT340" s="69"/>
      <c r="CU340" s="66"/>
      <c r="CV340" s="69"/>
      <c r="CW340" s="69"/>
      <c r="CX340" s="69"/>
      <c r="CY340" s="66"/>
      <c r="CZ340" s="69"/>
      <c r="DA340" s="69"/>
      <c r="DB340" s="69"/>
      <c r="DC340" s="66"/>
      <c r="DD340" s="69"/>
      <c r="DE340" s="69"/>
      <c r="DF340" s="69"/>
      <c r="DG340" s="66"/>
      <c r="DH340" s="69"/>
      <c r="DI340" s="69"/>
      <c r="DJ340" s="69"/>
      <c r="DK340" s="70"/>
    </row>
    <row r="341" spans="63:115">
      <c r="BK341" s="69"/>
      <c r="BL341" s="69"/>
      <c r="BM341" s="69"/>
      <c r="BN341" s="66"/>
      <c r="BO341" s="69"/>
      <c r="BP341" s="69"/>
      <c r="BQ341" s="69"/>
      <c r="BR341" s="69"/>
      <c r="BS341" s="69"/>
      <c r="BT341" s="69"/>
      <c r="BU341" s="69"/>
      <c r="BV341" s="69"/>
      <c r="BW341" s="69"/>
      <c r="BX341" s="69"/>
      <c r="BY341" s="69"/>
      <c r="BZ341" s="69"/>
      <c r="CA341" s="66"/>
      <c r="CB341" s="69"/>
      <c r="CC341" s="69"/>
      <c r="CD341" s="69"/>
      <c r="CE341" s="66"/>
      <c r="CF341" s="69"/>
      <c r="CG341" s="69"/>
      <c r="CH341" s="69"/>
      <c r="CI341" s="66"/>
      <c r="CJ341" s="69"/>
      <c r="CK341" s="69"/>
      <c r="CL341" s="69"/>
      <c r="CM341" s="66"/>
      <c r="CN341" s="69"/>
      <c r="CO341" s="69"/>
      <c r="CP341" s="69"/>
      <c r="CQ341" s="66"/>
      <c r="CR341" s="69"/>
      <c r="CS341" s="69"/>
      <c r="CT341" s="69"/>
      <c r="CU341" s="66"/>
      <c r="CV341" s="69"/>
      <c r="CW341" s="69"/>
      <c r="CX341" s="69"/>
      <c r="CY341" s="66"/>
      <c r="CZ341" s="69"/>
      <c r="DA341" s="69"/>
      <c r="DB341" s="69"/>
      <c r="DC341" s="66"/>
      <c r="DD341" s="69"/>
      <c r="DE341" s="69"/>
      <c r="DF341" s="69"/>
      <c r="DG341" s="66"/>
      <c r="DH341" s="69"/>
      <c r="DI341" s="69"/>
      <c r="DJ341" s="69"/>
      <c r="DK341" s="70"/>
    </row>
    <row r="342" spans="63:115">
      <c r="BK342" s="69"/>
      <c r="BL342" s="69"/>
      <c r="BM342" s="69"/>
      <c r="BN342" s="66"/>
      <c r="BO342" s="69"/>
      <c r="BP342" s="69"/>
      <c r="BQ342" s="69"/>
      <c r="BR342" s="69"/>
      <c r="BS342" s="69"/>
      <c r="BT342" s="69"/>
      <c r="BU342" s="69"/>
      <c r="BV342" s="69"/>
      <c r="BW342" s="69"/>
      <c r="BX342" s="69"/>
      <c r="BY342" s="69"/>
      <c r="BZ342" s="69"/>
      <c r="CA342" s="66"/>
      <c r="CB342" s="69"/>
      <c r="CC342" s="69"/>
      <c r="CD342" s="69"/>
      <c r="CE342" s="66"/>
      <c r="CF342" s="69"/>
      <c r="CG342" s="69"/>
      <c r="CH342" s="69"/>
      <c r="CI342" s="66"/>
      <c r="CJ342" s="69"/>
      <c r="CK342" s="69"/>
      <c r="CL342" s="69"/>
      <c r="CM342" s="66"/>
      <c r="CN342" s="69"/>
      <c r="CO342" s="69"/>
      <c r="CP342" s="69"/>
      <c r="CQ342" s="66"/>
      <c r="CR342" s="69"/>
      <c r="CS342" s="69"/>
      <c r="CT342" s="69"/>
      <c r="CU342" s="66"/>
      <c r="CV342" s="69"/>
      <c r="CW342" s="69"/>
      <c r="CX342" s="69"/>
      <c r="CY342" s="66"/>
      <c r="CZ342" s="69"/>
      <c r="DA342" s="69"/>
      <c r="DB342" s="69"/>
      <c r="DC342" s="66"/>
      <c r="DD342" s="69"/>
      <c r="DE342" s="69"/>
      <c r="DF342" s="69"/>
      <c r="DG342" s="66"/>
      <c r="DH342" s="69"/>
      <c r="DI342" s="69"/>
      <c r="DJ342" s="69"/>
      <c r="DK342" s="70"/>
    </row>
    <row r="343" spans="63:115">
      <c r="BK343" s="69"/>
      <c r="BL343" s="69"/>
      <c r="BM343" s="69"/>
      <c r="BN343" s="66"/>
      <c r="BO343" s="69"/>
      <c r="BP343" s="69"/>
      <c r="BQ343" s="69"/>
      <c r="BR343" s="69"/>
      <c r="BS343" s="69"/>
      <c r="BT343" s="69"/>
      <c r="BU343" s="69"/>
      <c r="BV343" s="69"/>
      <c r="BW343" s="69"/>
      <c r="BX343" s="69"/>
      <c r="BY343" s="69"/>
      <c r="BZ343" s="69"/>
      <c r="CA343" s="66"/>
      <c r="CB343" s="69"/>
      <c r="CC343" s="69"/>
      <c r="CD343" s="69"/>
      <c r="CE343" s="66"/>
      <c r="CF343" s="69"/>
      <c r="CG343" s="69"/>
      <c r="CH343" s="69"/>
      <c r="CI343" s="66"/>
      <c r="CJ343" s="69"/>
      <c r="CK343" s="69"/>
      <c r="CL343" s="69"/>
      <c r="CM343" s="66"/>
      <c r="CN343" s="69"/>
      <c r="CO343" s="69"/>
      <c r="CP343" s="69"/>
      <c r="CQ343" s="66"/>
      <c r="CR343" s="69"/>
      <c r="CS343" s="69"/>
      <c r="CT343" s="69"/>
      <c r="CU343" s="66"/>
      <c r="CV343" s="69"/>
      <c r="CW343" s="69"/>
      <c r="CX343" s="69"/>
      <c r="CY343" s="66"/>
      <c r="CZ343" s="69"/>
      <c r="DA343" s="69"/>
      <c r="DB343" s="69"/>
      <c r="DC343" s="66"/>
      <c r="DD343" s="69"/>
      <c r="DE343" s="69"/>
      <c r="DF343" s="69"/>
      <c r="DG343" s="66"/>
      <c r="DH343" s="69"/>
      <c r="DI343" s="69"/>
      <c r="DJ343" s="69"/>
      <c r="DK343" s="70"/>
    </row>
    <row r="344" spans="63:115">
      <c r="BK344" s="69"/>
      <c r="BL344" s="69"/>
      <c r="BM344" s="69"/>
      <c r="BN344" s="66"/>
      <c r="BO344" s="69"/>
      <c r="BP344" s="69"/>
      <c r="BQ344" s="69"/>
      <c r="BR344" s="69"/>
      <c r="BS344" s="69"/>
      <c r="BT344" s="69"/>
      <c r="BU344" s="69"/>
      <c r="BV344" s="69"/>
      <c r="BW344" s="69"/>
      <c r="BX344" s="69"/>
      <c r="BY344" s="69"/>
      <c r="BZ344" s="69"/>
      <c r="CA344" s="66"/>
      <c r="CB344" s="69"/>
      <c r="CC344" s="69"/>
      <c r="CD344" s="69"/>
      <c r="CE344" s="66"/>
      <c r="CF344" s="69"/>
      <c r="CG344" s="69"/>
      <c r="CH344" s="69"/>
      <c r="CI344" s="66"/>
      <c r="CJ344" s="69"/>
      <c r="CK344" s="69"/>
      <c r="CL344" s="69"/>
      <c r="CM344" s="66"/>
      <c r="CN344" s="69"/>
      <c r="CO344" s="69"/>
      <c r="CP344" s="69"/>
      <c r="CQ344" s="66"/>
      <c r="CR344" s="69"/>
      <c r="CS344" s="69"/>
      <c r="CT344" s="69"/>
      <c r="CU344" s="66"/>
      <c r="CV344" s="69"/>
      <c r="CW344" s="69"/>
      <c r="CX344" s="69"/>
      <c r="CY344" s="66"/>
      <c r="CZ344" s="69"/>
      <c r="DA344" s="69"/>
      <c r="DB344" s="69"/>
      <c r="DC344" s="66"/>
      <c r="DD344" s="69"/>
      <c r="DE344" s="69"/>
      <c r="DF344" s="69"/>
      <c r="DG344" s="66"/>
      <c r="DH344" s="69"/>
      <c r="DI344" s="69"/>
      <c r="DJ344" s="69"/>
      <c r="DK344" s="70"/>
    </row>
    <row r="345" spans="63:115">
      <c r="BK345" s="69"/>
      <c r="BL345" s="69"/>
      <c r="BM345" s="69"/>
      <c r="BN345" s="66"/>
      <c r="BO345" s="69"/>
      <c r="BP345" s="69"/>
      <c r="BQ345" s="69"/>
      <c r="BR345" s="69"/>
      <c r="BS345" s="69"/>
      <c r="BT345" s="69"/>
      <c r="BU345" s="69"/>
      <c r="BV345" s="69"/>
      <c r="BW345" s="69"/>
      <c r="BX345" s="69"/>
      <c r="BY345" s="69"/>
      <c r="BZ345" s="69"/>
      <c r="CA345" s="66"/>
      <c r="CB345" s="69"/>
      <c r="CC345" s="69"/>
      <c r="CD345" s="69"/>
      <c r="CE345" s="66"/>
      <c r="CF345" s="69"/>
      <c r="CG345" s="69"/>
      <c r="CH345" s="69"/>
      <c r="CI345" s="66"/>
      <c r="CJ345" s="69"/>
      <c r="CK345" s="69"/>
      <c r="CL345" s="69"/>
      <c r="CM345" s="66"/>
      <c r="CN345" s="69"/>
      <c r="CO345" s="69"/>
      <c r="CP345" s="69"/>
      <c r="CQ345" s="66"/>
      <c r="CR345" s="69"/>
      <c r="CS345" s="69"/>
      <c r="CT345" s="69"/>
      <c r="CU345" s="66"/>
      <c r="CV345" s="69"/>
      <c r="CW345" s="69"/>
      <c r="CX345" s="69"/>
      <c r="CY345" s="66"/>
      <c r="CZ345" s="69"/>
      <c r="DA345" s="69"/>
      <c r="DB345" s="69"/>
      <c r="DC345" s="66"/>
      <c r="DD345" s="69"/>
      <c r="DE345" s="69"/>
      <c r="DF345" s="69"/>
      <c r="DG345" s="66"/>
      <c r="DH345" s="69"/>
      <c r="DI345" s="69"/>
      <c r="DJ345" s="69"/>
      <c r="DK345" s="70"/>
    </row>
    <row r="346" spans="63:115">
      <c r="BK346" s="69"/>
      <c r="BL346" s="69"/>
      <c r="BM346" s="69"/>
      <c r="BN346" s="66"/>
      <c r="BO346" s="69"/>
      <c r="BP346" s="69"/>
      <c r="BQ346" s="69"/>
      <c r="BR346" s="69"/>
      <c r="BS346" s="69"/>
      <c r="BT346" s="69"/>
      <c r="BU346" s="69"/>
      <c r="BV346" s="69"/>
      <c r="BW346" s="69"/>
      <c r="BX346" s="69"/>
      <c r="BY346" s="69"/>
      <c r="BZ346" s="69"/>
      <c r="CA346" s="66"/>
      <c r="CB346" s="69"/>
      <c r="CC346" s="69"/>
      <c r="CD346" s="69"/>
      <c r="CE346" s="66"/>
      <c r="CF346" s="69"/>
      <c r="CG346" s="69"/>
      <c r="CH346" s="69"/>
      <c r="CI346" s="66"/>
      <c r="CJ346" s="69"/>
      <c r="CK346" s="69"/>
      <c r="CL346" s="69"/>
      <c r="CM346" s="66"/>
      <c r="CN346" s="69"/>
      <c r="CO346" s="69"/>
      <c r="CP346" s="69"/>
      <c r="CQ346" s="66"/>
      <c r="CR346" s="69"/>
      <c r="CS346" s="69"/>
      <c r="CT346" s="69"/>
      <c r="CU346" s="66"/>
      <c r="CV346" s="69"/>
      <c r="CW346" s="69"/>
      <c r="CX346" s="69"/>
      <c r="CY346" s="66"/>
      <c r="CZ346" s="69"/>
      <c r="DA346" s="69"/>
      <c r="DB346" s="69"/>
      <c r="DC346" s="66"/>
      <c r="DD346" s="69"/>
      <c r="DE346" s="69"/>
      <c r="DF346" s="69"/>
      <c r="DG346" s="66"/>
      <c r="DH346" s="69"/>
      <c r="DI346" s="69"/>
      <c r="DJ346" s="69"/>
      <c r="DK346" s="70"/>
    </row>
    <row r="347" spans="63:115">
      <c r="BK347" s="69"/>
      <c r="BL347" s="69"/>
      <c r="BM347" s="69"/>
      <c r="BN347" s="66"/>
      <c r="BO347" s="69"/>
      <c r="BP347" s="69"/>
      <c r="BQ347" s="69"/>
      <c r="BR347" s="69"/>
      <c r="BS347" s="69"/>
      <c r="BT347" s="69"/>
      <c r="BU347" s="69"/>
      <c r="BV347" s="69"/>
      <c r="BW347" s="69"/>
      <c r="BX347" s="69"/>
      <c r="BY347" s="69"/>
      <c r="BZ347" s="69"/>
      <c r="CA347" s="66"/>
      <c r="CB347" s="69"/>
      <c r="CC347" s="69"/>
      <c r="CD347" s="69"/>
      <c r="CE347" s="66"/>
      <c r="CF347" s="69"/>
      <c r="CG347" s="69"/>
      <c r="CH347" s="69"/>
      <c r="CI347" s="66"/>
      <c r="CJ347" s="69"/>
      <c r="CK347" s="69"/>
      <c r="CL347" s="69"/>
      <c r="CM347" s="66"/>
      <c r="CN347" s="69"/>
      <c r="CO347" s="69"/>
      <c r="CP347" s="69"/>
      <c r="CQ347" s="66"/>
      <c r="CR347" s="69"/>
      <c r="CS347" s="69"/>
      <c r="CT347" s="69"/>
      <c r="CU347" s="66"/>
      <c r="CV347" s="69"/>
      <c r="CW347" s="69"/>
      <c r="CX347" s="69"/>
      <c r="CY347" s="66"/>
      <c r="CZ347" s="69"/>
      <c r="DA347" s="69"/>
      <c r="DB347" s="69"/>
      <c r="DC347" s="66"/>
      <c r="DD347" s="69"/>
      <c r="DE347" s="69"/>
      <c r="DF347" s="69"/>
      <c r="DG347" s="66"/>
      <c r="DH347" s="69"/>
      <c r="DI347" s="69"/>
      <c r="DJ347" s="69"/>
      <c r="DK347" s="70"/>
    </row>
    <row r="348" spans="63:115">
      <c r="BK348" s="69"/>
      <c r="BL348" s="69"/>
      <c r="BM348" s="69"/>
      <c r="BN348" s="66"/>
      <c r="BO348" s="69"/>
      <c r="BP348" s="69"/>
      <c r="BQ348" s="69"/>
      <c r="BR348" s="69"/>
      <c r="BS348" s="69"/>
      <c r="BT348" s="69"/>
      <c r="BU348" s="69"/>
      <c r="BV348" s="69"/>
      <c r="BW348" s="69"/>
      <c r="BX348" s="69"/>
      <c r="BY348" s="69"/>
      <c r="BZ348" s="69"/>
      <c r="CA348" s="66"/>
      <c r="CB348" s="69"/>
      <c r="CC348" s="69"/>
      <c r="CD348" s="69"/>
      <c r="CE348" s="66"/>
      <c r="CF348" s="69"/>
      <c r="CG348" s="69"/>
      <c r="CH348" s="69"/>
      <c r="CI348" s="66"/>
      <c r="CJ348" s="69"/>
      <c r="CK348" s="69"/>
      <c r="CL348" s="69"/>
      <c r="CM348" s="66"/>
      <c r="CN348" s="69"/>
      <c r="CO348" s="69"/>
      <c r="CP348" s="69"/>
      <c r="CQ348" s="66"/>
      <c r="CR348" s="69"/>
      <c r="CS348" s="69"/>
      <c r="CT348" s="69"/>
      <c r="CU348" s="66"/>
      <c r="CV348" s="69"/>
      <c r="CW348" s="69"/>
      <c r="CX348" s="69"/>
      <c r="CY348" s="66"/>
      <c r="CZ348" s="69"/>
      <c r="DA348" s="69"/>
      <c r="DB348" s="69"/>
      <c r="DC348" s="66"/>
      <c r="DD348" s="69"/>
      <c r="DE348" s="69"/>
      <c r="DF348" s="69"/>
      <c r="DG348" s="66"/>
      <c r="DH348" s="69"/>
      <c r="DI348" s="69"/>
      <c r="DJ348" s="69"/>
      <c r="DK348" s="70"/>
    </row>
    <row r="349" spans="63:115">
      <c r="BK349" s="69"/>
      <c r="BL349" s="69"/>
      <c r="BM349" s="69"/>
      <c r="BN349" s="66"/>
      <c r="BO349" s="69"/>
      <c r="BP349" s="69"/>
      <c r="BQ349" s="69"/>
      <c r="BR349" s="69"/>
      <c r="BS349" s="69"/>
      <c r="BT349" s="69"/>
      <c r="BU349" s="69"/>
      <c r="BV349" s="69"/>
      <c r="BW349" s="69"/>
      <c r="BX349" s="69"/>
      <c r="BY349" s="69"/>
      <c r="BZ349" s="69"/>
      <c r="CA349" s="66"/>
      <c r="CB349" s="69"/>
      <c r="CC349" s="69"/>
      <c r="CD349" s="69"/>
      <c r="CE349" s="66"/>
      <c r="CF349" s="69"/>
      <c r="CG349" s="69"/>
      <c r="CH349" s="69"/>
      <c r="CI349" s="66"/>
      <c r="CJ349" s="69"/>
      <c r="CK349" s="69"/>
      <c r="CL349" s="69"/>
      <c r="CM349" s="66"/>
      <c r="CN349" s="69"/>
      <c r="CO349" s="69"/>
      <c r="CP349" s="69"/>
      <c r="CQ349" s="66"/>
      <c r="CR349" s="69"/>
      <c r="CS349" s="69"/>
      <c r="CT349" s="69"/>
      <c r="CU349" s="66"/>
      <c r="CV349" s="69"/>
      <c r="CW349" s="69"/>
      <c r="CX349" s="69"/>
      <c r="CY349" s="66"/>
      <c r="CZ349" s="69"/>
      <c r="DA349" s="69"/>
      <c r="DB349" s="69"/>
      <c r="DC349" s="66"/>
      <c r="DD349" s="69"/>
      <c r="DE349" s="69"/>
      <c r="DF349" s="69"/>
      <c r="DG349" s="66"/>
      <c r="DH349" s="69"/>
      <c r="DI349" s="69"/>
      <c r="DJ349" s="69"/>
      <c r="DK349" s="70"/>
    </row>
    <row r="350" spans="63:115">
      <c r="BK350" s="69"/>
      <c r="BL350" s="69"/>
      <c r="BM350" s="69"/>
      <c r="BN350" s="66"/>
      <c r="BO350" s="69"/>
      <c r="BP350" s="69"/>
      <c r="BQ350" s="69"/>
      <c r="BR350" s="69"/>
      <c r="BS350" s="69"/>
      <c r="BT350" s="69"/>
      <c r="BU350" s="69"/>
      <c r="BV350" s="69"/>
      <c r="BW350" s="69"/>
      <c r="BX350" s="69"/>
      <c r="BY350" s="69"/>
      <c r="BZ350" s="69"/>
      <c r="CA350" s="66"/>
      <c r="CB350" s="69"/>
      <c r="CC350" s="69"/>
      <c r="CD350" s="69"/>
      <c r="CE350" s="66"/>
      <c r="CF350" s="69"/>
      <c r="CG350" s="69"/>
      <c r="CH350" s="69"/>
      <c r="CI350" s="66"/>
      <c r="CJ350" s="69"/>
      <c r="CK350" s="69"/>
      <c r="CL350" s="69"/>
      <c r="CM350" s="66"/>
      <c r="CN350" s="69"/>
      <c r="CO350" s="69"/>
      <c r="CP350" s="69"/>
      <c r="CQ350" s="66"/>
      <c r="CR350" s="69"/>
      <c r="CS350" s="69"/>
      <c r="CT350" s="69"/>
      <c r="CU350" s="66"/>
      <c r="CV350" s="69"/>
      <c r="CW350" s="69"/>
      <c r="CX350" s="69"/>
      <c r="CY350" s="66"/>
      <c r="CZ350" s="69"/>
      <c r="DA350" s="69"/>
      <c r="DB350" s="69"/>
      <c r="DC350" s="66"/>
      <c r="DD350" s="69"/>
      <c r="DE350" s="69"/>
      <c r="DF350" s="69"/>
      <c r="DG350" s="66"/>
      <c r="DH350" s="69"/>
      <c r="DI350" s="69"/>
      <c r="DJ350" s="69"/>
      <c r="DK350" s="70"/>
    </row>
    <row r="351" spans="63:115">
      <c r="BK351" s="69"/>
      <c r="BL351" s="69"/>
      <c r="BM351" s="69"/>
      <c r="BN351" s="66"/>
      <c r="BO351" s="69"/>
      <c r="BP351" s="69"/>
      <c r="BQ351" s="69"/>
      <c r="BR351" s="69"/>
      <c r="BS351" s="69"/>
      <c r="BT351" s="69"/>
      <c r="BU351" s="69"/>
      <c r="BV351" s="69"/>
      <c r="BW351" s="69"/>
      <c r="BX351" s="69"/>
      <c r="BY351" s="69"/>
      <c r="BZ351" s="69"/>
      <c r="CA351" s="66"/>
      <c r="CB351" s="69"/>
      <c r="CC351" s="69"/>
      <c r="CD351" s="69"/>
      <c r="CE351" s="66"/>
      <c r="CF351" s="69"/>
      <c r="CG351" s="69"/>
      <c r="CH351" s="69"/>
      <c r="CI351" s="66"/>
      <c r="CJ351" s="69"/>
      <c r="CK351" s="69"/>
      <c r="CL351" s="69"/>
      <c r="CM351" s="66"/>
      <c r="CN351" s="69"/>
      <c r="CO351" s="69"/>
      <c r="CP351" s="69"/>
      <c r="CQ351" s="66"/>
      <c r="CR351" s="69"/>
      <c r="CS351" s="69"/>
      <c r="CT351" s="69"/>
      <c r="CU351" s="66"/>
      <c r="CV351" s="69"/>
      <c r="CW351" s="69"/>
      <c r="CX351" s="69"/>
      <c r="CY351" s="66"/>
      <c r="CZ351" s="69"/>
      <c r="DA351" s="69"/>
      <c r="DB351" s="69"/>
      <c r="DC351" s="66"/>
      <c r="DD351" s="69"/>
      <c r="DE351" s="69"/>
      <c r="DF351" s="69"/>
      <c r="DG351" s="66"/>
      <c r="DH351" s="69"/>
      <c r="DI351" s="69"/>
      <c r="DJ351" s="69"/>
      <c r="DK351" s="70"/>
    </row>
    <row r="352" spans="63:115">
      <c r="BK352" s="69"/>
      <c r="BL352" s="69"/>
      <c r="BM352" s="69"/>
      <c r="BN352" s="66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6"/>
      <c r="CB352" s="69"/>
      <c r="CC352" s="69"/>
      <c r="CD352" s="69"/>
      <c r="CE352" s="66"/>
      <c r="CF352" s="69"/>
      <c r="CG352" s="69"/>
      <c r="CH352" s="69"/>
      <c r="CI352" s="66"/>
      <c r="CJ352" s="69"/>
      <c r="CK352" s="69"/>
      <c r="CL352" s="69"/>
      <c r="CM352" s="66"/>
      <c r="CN352" s="69"/>
      <c r="CO352" s="69"/>
      <c r="CP352" s="69"/>
      <c r="CQ352" s="66"/>
      <c r="CR352" s="69"/>
      <c r="CS352" s="69"/>
      <c r="CT352" s="69"/>
      <c r="CU352" s="66"/>
      <c r="CV352" s="69"/>
      <c r="CW352" s="69"/>
      <c r="CX352" s="69"/>
      <c r="CY352" s="66"/>
      <c r="CZ352" s="69"/>
      <c r="DA352" s="69"/>
      <c r="DB352" s="69"/>
      <c r="DC352" s="66"/>
      <c r="DD352" s="69"/>
      <c r="DE352" s="69"/>
      <c r="DF352" s="69"/>
      <c r="DG352" s="66"/>
      <c r="DH352" s="69"/>
      <c r="DI352" s="69"/>
      <c r="DJ352" s="69"/>
      <c r="DK352" s="70"/>
    </row>
    <row r="353" spans="63:115">
      <c r="BK353" s="69"/>
      <c r="BL353" s="69"/>
      <c r="BM353" s="69"/>
      <c r="BN353" s="66"/>
      <c r="BO353" s="69"/>
      <c r="BP353" s="69"/>
      <c r="BQ353" s="69"/>
      <c r="BR353" s="69"/>
      <c r="BS353" s="69"/>
      <c r="BT353" s="69"/>
      <c r="BU353" s="69"/>
      <c r="BV353" s="69"/>
      <c r="BW353" s="69"/>
      <c r="BX353" s="69"/>
      <c r="BY353" s="69"/>
      <c r="BZ353" s="69"/>
      <c r="CA353" s="66"/>
      <c r="CB353" s="69"/>
      <c r="CC353" s="69"/>
      <c r="CD353" s="69"/>
      <c r="CE353" s="66"/>
      <c r="CF353" s="69"/>
      <c r="CG353" s="69"/>
      <c r="CH353" s="69"/>
      <c r="CI353" s="66"/>
      <c r="CJ353" s="69"/>
      <c r="CK353" s="69"/>
      <c r="CL353" s="69"/>
      <c r="CM353" s="66"/>
      <c r="CN353" s="69"/>
      <c r="CO353" s="69"/>
      <c r="CP353" s="69"/>
      <c r="CQ353" s="66"/>
      <c r="CR353" s="69"/>
      <c r="CS353" s="69"/>
      <c r="CT353" s="69"/>
      <c r="CU353" s="66"/>
      <c r="CV353" s="69"/>
      <c r="CW353" s="69"/>
      <c r="CX353" s="69"/>
      <c r="CY353" s="66"/>
      <c r="CZ353" s="69"/>
      <c r="DA353" s="69"/>
      <c r="DB353" s="69"/>
      <c r="DC353" s="66"/>
      <c r="DD353" s="69"/>
      <c r="DE353" s="69"/>
      <c r="DF353" s="69"/>
      <c r="DG353" s="66"/>
      <c r="DH353" s="69"/>
      <c r="DI353" s="69"/>
      <c r="DJ353" s="69"/>
      <c r="DK353" s="70"/>
    </row>
    <row r="354" spans="63:115">
      <c r="BK354" s="69"/>
      <c r="BL354" s="69"/>
      <c r="BM354" s="69"/>
      <c r="BN354" s="66"/>
      <c r="BO354" s="69"/>
      <c r="BP354" s="69"/>
      <c r="BQ354" s="69"/>
      <c r="BR354" s="69"/>
      <c r="BS354" s="69"/>
      <c r="BT354" s="69"/>
      <c r="BU354" s="69"/>
      <c r="BV354" s="69"/>
      <c r="BW354" s="69"/>
      <c r="BX354" s="69"/>
      <c r="BY354" s="69"/>
      <c r="BZ354" s="69"/>
      <c r="CA354" s="66"/>
      <c r="CB354" s="69"/>
      <c r="CC354" s="69"/>
      <c r="CD354" s="69"/>
      <c r="CE354" s="66"/>
      <c r="CF354" s="69"/>
      <c r="CG354" s="69"/>
      <c r="CH354" s="69"/>
      <c r="CI354" s="66"/>
      <c r="CJ354" s="69"/>
      <c r="CK354" s="69"/>
      <c r="CL354" s="69"/>
      <c r="CM354" s="66"/>
      <c r="CN354" s="69"/>
      <c r="CO354" s="69"/>
      <c r="CP354" s="69"/>
      <c r="CQ354" s="66"/>
      <c r="CR354" s="69"/>
      <c r="CS354" s="69"/>
      <c r="CT354" s="69"/>
      <c r="CU354" s="66"/>
      <c r="CV354" s="69"/>
      <c r="CW354" s="69"/>
      <c r="CX354" s="69"/>
      <c r="CY354" s="66"/>
      <c r="CZ354" s="69"/>
      <c r="DA354" s="69"/>
      <c r="DB354" s="69"/>
      <c r="DC354" s="66"/>
      <c r="DD354" s="69"/>
      <c r="DE354" s="69"/>
      <c r="DF354" s="69"/>
      <c r="DG354" s="66"/>
      <c r="DH354" s="69"/>
      <c r="DI354" s="69"/>
      <c r="DJ354" s="69"/>
      <c r="DK354" s="70"/>
    </row>
    <row r="355" spans="63:115">
      <c r="BK355" s="69"/>
      <c r="BL355" s="69"/>
      <c r="BM355" s="69"/>
      <c r="BN355" s="66"/>
      <c r="BO355" s="69"/>
      <c r="BP355" s="69"/>
      <c r="BQ355" s="69"/>
      <c r="BR355" s="69"/>
      <c r="BS355" s="69"/>
      <c r="BT355" s="69"/>
      <c r="BU355" s="69"/>
      <c r="BV355" s="69"/>
      <c r="BW355" s="69"/>
      <c r="BX355" s="69"/>
      <c r="BY355" s="69"/>
      <c r="BZ355" s="69"/>
      <c r="CA355" s="66"/>
      <c r="CB355" s="69"/>
      <c r="CC355" s="69"/>
      <c r="CD355" s="69"/>
      <c r="CE355" s="66"/>
      <c r="CF355" s="69"/>
      <c r="CG355" s="69"/>
      <c r="CH355" s="69"/>
      <c r="CI355" s="66"/>
      <c r="CJ355" s="69"/>
      <c r="CK355" s="69"/>
      <c r="CL355" s="69"/>
      <c r="CM355" s="66"/>
      <c r="CN355" s="69"/>
      <c r="CO355" s="69"/>
      <c r="CP355" s="69"/>
      <c r="CQ355" s="66"/>
      <c r="CR355" s="69"/>
      <c r="CS355" s="69"/>
      <c r="CT355" s="69"/>
      <c r="CU355" s="66"/>
      <c r="CV355" s="69"/>
      <c r="CW355" s="69"/>
      <c r="CX355" s="69"/>
      <c r="CY355" s="66"/>
      <c r="CZ355" s="69"/>
      <c r="DA355" s="69"/>
      <c r="DB355" s="69"/>
      <c r="DC355" s="66"/>
      <c r="DD355" s="69"/>
      <c r="DE355" s="69"/>
      <c r="DF355" s="69"/>
      <c r="DG355" s="66"/>
      <c r="DH355" s="69"/>
      <c r="DI355" s="69"/>
      <c r="DJ355" s="69"/>
      <c r="DK355" s="70"/>
    </row>
    <row r="356" spans="63:115">
      <c r="BK356" s="69"/>
      <c r="BL356" s="69"/>
      <c r="BM356" s="69"/>
      <c r="BN356" s="66"/>
      <c r="BO356" s="69"/>
      <c r="BP356" s="69"/>
      <c r="BQ356" s="69"/>
      <c r="BR356" s="69"/>
      <c r="BS356" s="69"/>
      <c r="BT356" s="69"/>
      <c r="BU356" s="69"/>
      <c r="BV356" s="69"/>
      <c r="BW356" s="69"/>
      <c r="BX356" s="69"/>
      <c r="BY356" s="69"/>
      <c r="BZ356" s="69"/>
      <c r="CA356" s="66"/>
      <c r="CB356" s="69"/>
      <c r="CC356" s="69"/>
      <c r="CD356" s="69"/>
      <c r="CE356" s="66"/>
      <c r="CF356" s="69"/>
      <c r="CG356" s="69"/>
      <c r="CH356" s="69"/>
      <c r="CI356" s="66"/>
      <c r="CJ356" s="69"/>
      <c r="CK356" s="69"/>
      <c r="CL356" s="69"/>
      <c r="CM356" s="66"/>
      <c r="CN356" s="69"/>
      <c r="CO356" s="69"/>
      <c r="CP356" s="69"/>
      <c r="CQ356" s="66"/>
      <c r="CR356" s="69"/>
      <c r="CS356" s="69"/>
      <c r="CT356" s="69"/>
      <c r="CU356" s="66"/>
      <c r="CV356" s="69"/>
      <c r="CW356" s="69"/>
      <c r="CX356" s="69"/>
      <c r="CY356" s="66"/>
      <c r="CZ356" s="69"/>
      <c r="DA356" s="69"/>
      <c r="DB356" s="69"/>
      <c r="DC356" s="66"/>
      <c r="DD356" s="69"/>
      <c r="DE356" s="69"/>
      <c r="DF356" s="69"/>
      <c r="DG356" s="66"/>
      <c r="DH356" s="69"/>
      <c r="DI356" s="69"/>
      <c r="DJ356" s="69"/>
      <c r="DK356" s="70"/>
    </row>
    <row r="357" spans="63:115">
      <c r="BK357" s="69"/>
      <c r="BL357" s="69"/>
      <c r="BM357" s="69"/>
      <c r="BN357" s="66"/>
      <c r="BO357" s="69"/>
      <c r="BP357" s="69"/>
      <c r="BQ357" s="69"/>
      <c r="BR357" s="69"/>
      <c r="BS357" s="69"/>
      <c r="BT357" s="69"/>
      <c r="BU357" s="69"/>
      <c r="BV357" s="69"/>
      <c r="BW357" s="69"/>
      <c r="BX357" s="69"/>
      <c r="BY357" s="69"/>
      <c r="BZ357" s="69"/>
      <c r="CA357" s="66"/>
      <c r="CB357" s="69"/>
      <c r="CC357" s="69"/>
      <c r="CD357" s="69"/>
      <c r="CE357" s="66"/>
      <c r="CF357" s="69"/>
      <c r="CG357" s="69"/>
      <c r="CH357" s="69"/>
      <c r="CI357" s="66"/>
      <c r="CJ357" s="69"/>
      <c r="CK357" s="69"/>
      <c r="CL357" s="69"/>
      <c r="CM357" s="66"/>
      <c r="CN357" s="69"/>
      <c r="CO357" s="69"/>
      <c r="CP357" s="69"/>
      <c r="CQ357" s="66"/>
      <c r="CR357" s="69"/>
      <c r="CS357" s="69"/>
      <c r="CT357" s="69"/>
      <c r="CU357" s="66"/>
      <c r="CV357" s="69"/>
      <c r="CW357" s="69"/>
      <c r="CX357" s="69"/>
      <c r="CY357" s="66"/>
      <c r="CZ357" s="69"/>
      <c r="DA357" s="69"/>
      <c r="DB357" s="69"/>
      <c r="DC357" s="66"/>
      <c r="DD357" s="69"/>
      <c r="DE357" s="69"/>
      <c r="DF357" s="69"/>
      <c r="DG357" s="66"/>
      <c r="DH357" s="69"/>
      <c r="DI357" s="69"/>
      <c r="DJ357" s="69"/>
      <c r="DK357" s="70"/>
    </row>
    <row r="358" spans="63:115">
      <c r="BK358" s="69"/>
      <c r="BL358" s="69"/>
      <c r="BM358" s="69"/>
      <c r="BN358" s="66"/>
      <c r="BO358" s="69"/>
      <c r="BP358" s="69"/>
      <c r="BQ358" s="69"/>
      <c r="BR358" s="69"/>
      <c r="BS358" s="69"/>
      <c r="BT358" s="69"/>
      <c r="BU358" s="69"/>
      <c r="BV358" s="69"/>
      <c r="BW358" s="69"/>
      <c r="BX358" s="69"/>
      <c r="BY358" s="69"/>
      <c r="BZ358" s="69"/>
      <c r="CA358" s="66"/>
      <c r="CB358" s="69"/>
      <c r="CC358" s="69"/>
      <c r="CD358" s="69"/>
      <c r="CE358" s="66"/>
      <c r="CF358" s="69"/>
      <c r="CG358" s="69"/>
      <c r="CH358" s="69"/>
      <c r="CI358" s="66"/>
      <c r="CJ358" s="69"/>
      <c r="CK358" s="69"/>
      <c r="CL358" s="69"/>
      <c r="CM358" s="66"/>
      <c r="CN358" s="69"/>
      <c r="CO358" s="69"/>
      <c r="CP358" s="69"/>
      <c r="CQ358" s="66"/>
      <c r="CR358" s="69"/>
      <c r="CS358" s="69"/>
      <c r="CT358" s="69"/>
      <c r="CU358" s="66"/>
      <c r="CV358" s="69"/>
      <c r="CW358" s="69"/>
      <c r="CX358" s="69"/>
      <c r="CY358" s="66"/>
      <c r="CZ358" s="69"/>
      <c r="DA358" s="69"/>
      <c r="DB358" s="69"/>
      <c r="DC358" s="66"/>
      <c r="DD358" s="69"/>
      <c r="DE358" s="69"/>
      <c r="DF358" s="69"/>
      <c r="DG358" s="66"/>
      <c r="DH358" s="69"/>
      <c r="DI358" s="69"/>
      <c r="DJ358" s="69"/>
      <c r="DK358" s="70"/>
    </row>
    <row r="359" spans="63:115">
      <c r="BK359" s="69"/>
      <c r="BL359" s="69"/>
      <c r="BM359" s="69"/>
      <c r="BN359" s="66"/>
      <c r="BO359" s="69"/>
      <c r="BP359" s="69"/>
      <c r="BQ359" s="69"/>
      <c r="BR359" s="69"/>
      <c r="BS359" s="69"/>
      <c r="BT359" s="69"/>
      <c r="BU359" s="69"/>
      <c r="BV359" s="69"/>
      <c r="BW359" s="69"/>
      <c r="BX359" s="69"/>
      <c r="BY359" s="69"/>
      <c r="BZ359" s="69"/>
      <c r="CA359" s="66"/>
      <c r="CB359" s="69"/>
      <c r="CC359" s="69"/>
      <c r="CD359" s="69"/>
      <c r="CE359" s="66"/>
      <c r="CF359" s="69"/>
      <c r="CG359" s="69"/>
      <c r="CH359" s="69"/>
      <c r="CI359" s="66"/>
      <c r="CJ359" s="69"/>
      <c r="CK359" s="69"/>
      <c r="CL359" s="69"/>
      <c r="CM359" s="66"/>
      <c r="CN359" s="69"/>
      <c r="CO359" s="69"/>
      <c r="CP359" s="69"/>
      <c r="CQ359" s="66"/>
      <c r="CR359" s="69"/>
      <c r="CS359" s="69"/>
      <c r="CT359" s="69"/>
      <c r="CU359" s="66"/>
      <c r="CV359" s="69"/>
      <c r="CW359" s="69"/>
      <c r="CX359" s="69"/>
      <c r="CY359" s="66"/>
      <c r="CZ359" s="69"/>
      <c r="DA359" s="69"/>
      <c r="DB359" s="69"/>
      <c r="DC359" s="66"/>
      <c r="DD359" s="69"/>
      <c r="DE359" s="69"/>
      <c r="DF359" s="69"/>
      <c r="DG359" s="66"/>
      <c r="DH359" s="69"/>
      <c r="DI359" s="69"/>
      <c r="DJ359" s="69"/>
      <c r="DK359" s="70"/>
    </row>
    <row r="360" spans="63:115">
      <c r="BK360" s="69"/>
      <c r="BL360" s="69"/>
      <c r="BM360" s="69"/>
      <c r="BN360" s="66"/>
      <c r="BO360" s="69"/>
      <c r="BP360" s="69"/>
      <c r="BQ360" s="69"/>
      <c r="BR360" s="69"/>
      <c r="BS360" s="69"/>
      <c r="BT360" s="69"/>
      <c r="BU360" s="69"/>
      <c r="BV360" s="69"/>
      <c r="BW360" s="69"/>
      <c r="BX360" s="69"/>
      <c r="BY360" s="69"/>
      <c r="BZ360" s="69"/>
      <c r="CA360" s="66"/>
      <c r="CB360" s="69"/>
      <c r="CC360" s="69"/>
      <c r="CD360" s="69"/>
      <c r="CE360" s="66"/>
      <c r="CF360" s="69"/>
      <c r="CG360" s="69"/>
      <c r="CH360" s="69"/>
      <c r="CI360" s="66"/>
      <c r="CJ360" s="69"/>
      <c r="CK360" s="69"/>
      <c r="CL360" s="69"/>
      <c r="CM360" s="66"/>
      <c r="CN360" s="69"/>
      <c r="CO360" s="69"/>
      <c r="CP360" s="69"/>
      <c r="CQ360" s="66"/>
      <c r="CR360" s="69"/>
      <c r="CS360" s="69"/>
      <c r="CT360" s="69"/>
      <c r="CU360" s="66"/>
      <c r="CV360" s="69"/>
      <c r="CW360" s="69"/>
      <c r="CX360" s="69"/>
      <c r="CY360" s="66"/>
      <c r="CZ360" s="69"/>
      <c r="DA360" s="69"/>
      <c r="DB360" s="69"/>
      <c r="DC360" s="66"/>
      <c r="DD360" s="69"/>
      <c r="DE360" s="69"/>
      <c r="DF360" s="69"/>
      <c r="DG360" s="66"/>
      <c r="DH360" s="69"/>
      <c r="DI360" s="69"/>
      <c r="DJ360" s="69"/>
      <c r="DK360" s="70"/>
    </row>
    <row r="361" spans="63:115">
      <c r="BK361" s="69"/>
      <c r="BL361" s="69"/>
      <c r="BM361" s="69"/>
      <c r="BN361" s="66"/>
      <c r="BO361" s="69"/>
      <c r="BP361" s="69"/>
      <c r="BQ361" s="69"/>
      <c r="BR361" s="69"/>
      <c r="BS361" s="69"/>
      <c r="BT361" s="69"/>
      <c r="BU361" s="69"/>
      <c r="BV361" s="69"/>
      <c r="BW361" s="69"/>
      <c r="BX361" s="69"/>
      <c r="BY361" s="69"/>
      <c r="BZ361" s="69"/>
      <c r="CA361" s="66"/>
      <c r="CB361" s="69"/>
      <c r="CC361" s="69"/>
      <c r="CD361" s="69"/>
      <c r="CE361" s="66"/>
      <c r="CF361" s="69"/>
      <c r="CG361" s="69"/>
      <c r="CH361" s="69"/>
      <c r="CI361" s="66"/>
      <c r="CJ361" s="69"/>
      <c r="CK361" s="69"/>
      <c r="CL361" s="69"/>
      <c r="CM361" s="66"/>
      <c r="CN361" s="69"/>
      <c r="CO361" s="69"/>
      <c r="CP361" s="69"/>
      <c r="CQ361" s="66"/>
      <c r="CR361" s="69"/>
      <c r="CS361" s="69"/>
      <c r="CT361" s="69"/>
      <c r="CU361" s="66"/>
      <c r="CV361" s="69"/>
      <c r="CW361" s="69"/>
      <c r="CX361" s="69"/>
      <c r="CY361" s="66"/>
      <c r="CZ361" s="69"/>
      <c r="DA361" s="69"/>
      <c r="DB361" s="69"/>
      <c r="DC361" s="66"/>
      <c r="DD361" s="69"/>
      <c r="DE361" s="69"/>
      <c r="DF361" s="69"/>
      <c r="DG361" s="66"/>
      <c r="DH361" s="69"/>
      <c r="DI361" s="69"/>
      <c r="DJ361" s="69"/>
      <c r="DK361" s="70"/>
    </row>
    <row r="362" spans="63:115">
      <c r="BK362" s="69"/>
      <c r="BL362" s="69"/>
      <c r="BM362" s="69"/>
      <c r="BN362" s="66"/>
      <c r="BO362" s="69"/>
      <c r="BP362" s="69"/>
      <c r="BQ362" s="69"/>
      <c r="BR362" s="69"/>
      <c r="BS362" s="69"/>
      <c r="BT362" s="69"/>
      <c r="BU362" s="69"/>
      <c r="BV362" s="69"/>
      <c r="BW362" s="69"/>
      <c r="BX362" s="69"/>
      <c r="BY362" s="69"/>
      <c r="BZ362" s="69"/>
      <c r="CA362" s="66"/>
      <c r="CB362" s="69"/>
      <c r="CC362" s="69"/>
      <c r="CD362" s="69"/>
      <c r="CE362" s="66"/>
      <c r="CF362" s="69"/>
      <c r="CG362" s="69"/>
      <c r="CH362" s="69"/>
      <c r="CI362" s="66"/>
      <c r="CJ362" s="69"/>
      <c r="CK362" s="69"/>
      <c r="CL362" s="69"/>
      <c r="CM362" s="66"/>
      <c r="CN362" s="69"/>
      <c r="CO362" s="69"/>
      <c r="CP362" s="69"/>
      <c r="CQ362" s="66"/>
      <c r="CR362" s="69"/>
      <c r="CS362" s="69"/>
      <c r="CT362" s="69"/>
      <c r="CU362" s="66"/>
      <c r="CV362" s="69"/>
      <c r="CW362" s="69"/>
      <c r="CX362" s="69"/>
      <c r="CY362" s="66"/>
      <c r="CZ362" s="69"/>
      <c r="DA362" s="69"/>
      <c r="DB362" s="69"/>
      <c r="DC362" s="66"/>
      <c r="DD362" s="69"/>
      <c r="DE362" s="69"/>
      <c r="DF362" s="69"/>
      <c r="DG362" s="66"/>
      <c r="DH362" s="69"/>
      <c r="DI362" s="69"/>
      <c r="DJ362" s="69"/>
      <c r="DK362" s="70"/>
    </row>
    <row r="363" spans="63:115">
      <c r="BK363" s="69"/>
      <c r="BL363" s="69"/>
      <c r="BM363" s="69"/>
      <c r="BN363" s="66"/>
      <c r="BO363" s="69"/>
      <c r="BP363" s="69"/>
      <c r="BQ363" s="69"/>
      <c r="BR363" s="69"/>
      <c r="BS363" s="69"/>
      <c r="BT363" s="69"/>
      <c r="BU363" s="69"/>
      <c r="BV363" s="69"/>
      <c r="BW363" s="69"/>
      <c r="BX363" s="69"/>
      <c r="BY363" s="69"/>
      <c r="BZ363" s="69"/>
      <c r="CA363" s="66"/>
      <c r="CB363" s="69"/>
      <c r="CC363" s="69"/>
      <c r="CD363" s="69"/>
      <c r="CE363" s="66"/>
      <c r="CF363" s="69"/>
      <c r="CG363" s="69"/>
      <c r="CH363" s="69"/>
      <c r="CI363" s="66"/>
      <c r="CJ363" s="69"/>
      <c r="CK363" s="69"/>
      <c r="CL363" s="69"/>
      <c r="CM363" s="66"/>
      <c r="CN363" s="69"/>
      <c r="CO363" s="69"/>
      <c r="CP363" s="69"/>
      <c r="CQ363" s="66"/>
      <c r="CR363" s="69"/>
      <c r="CS363" s="69"/>
      <c r="CT363" s="69"/>
      <c r="CU363" s="66"/>
      <c r="CV363" s="69"/>
      <c r="CW363" s="69"/>
      <c r="CX363" s="69"/>
      <c r="CY363" s="66"/>
      <c r="CZ363" s="69"/>
      <c r="DA363" s="69"/>
      <c r="DB363" s="69"/>
      <c r="DC363" s="66"/>
      <c r="DD363" s="69"/>
      <c r="DE363" s="69"/>
      <c r="DF363" s="69"/>
      <c r="DG363" s="66"/>
      <c r="DH363" s="69"/>
      <c r="DI363" s="69"/>
      <c r="DJ363" s="69"/>
      <c r="DK363" s="70"/>
    </row>
    <row r="364" spans="63:115">
      <c r="BK364" s="69"/>
      <c r="BL364" s="69"/>
      <c r="BM364" s="69"/>
      <c r="BN364" s="66"/>
      <c r="BO364" s="69"/>
      <c r="BP364" s="69"/>
      <c r="BQ364" s="69"/>
      <c r="BR364" s="69"/>
      <c r="BS364" s="69"/>
      <c r="BT364" s="69"/>
      <c r="BU364" s="69"/>
      <c r="BV364" s="69"/>
      <c r="BW364" s="69"/>
      <c r="BX364" s="69"/>
      <c r="BY364" s="69"/>
      <c r="BZ364" s="69"/>
      <c r="CA364" s="66"/>
      <c r="CB364" s="69"/>
      <c r="CC364" s="69"/>
      <c r="CD364" s="69"/>
      <c r="CE364" s="66"/>
      <c r="CF364" s="69"/>
      <c r="CG364" s="69"/>
      <c r="CH364" s="69"/>
      <c r="CI364" s="66"/>
      <c r="CJ364" s="69"/>
      <c r="CK364" s="69"/>
      <c r="CL364" s="69"/>
      <c r="CM364" s="66"/>
      <c r="CN364" s="69"/>
      <c r="CO364" s="69"/>
      <c r="CP364" s="69"/>
      <c r="CQ364" s="66"/>
      <c r="CR364" s="69"/>
      <c r="CS364" s="69"/>
      <c r="CT364" s="69"/>
      <c r="CU364" s="66"/>
      <c r="CV364" s="69"/>
      <c r="CW364" s="69"/>
      <c r="CX364" s="69"/>
      <c r="CY364" s="66"/>
      <c r="CZ364" s="69"/>
      <c r="DA364" s="69"/>
      <c r="DB364" s="69"/>
      <c r="DC364" s="66"/>
      <c r="DD364" s="69"/>
      <c r="DE364" s="69"/>
      <c r="DF364" s="69"/>
      <c r="DG364" s="66"/>
      <c r="DH364" s="69"/>
      <c r="DI364" s="69"/>
      <c r="DJ364" s="69"/>
      <c r="DK364" s="70"/>
    </row>
    <row r="365" spans="63:115">
      <c r="BK365" s="69"/>
      <c r="BL365" s="69"/>
      <c r="BM365" s="69"/>
      <c r="BN365" s="66"/>
      <c r="BO365" s="69"/>
      <c r="BP365" s="69"/>
      <c r="BQ365" s="69"/>
      <c r="BR365" s="69"/>
      <c r="BS365" s="69"/>
      <c r="BT365" s="69"/>
      <c r="BU365" s="69"/>
      <c r="BV365" s="69"/>
      <c r="BW365" s="69"/>
      <c r="BX365" s="69"/>
      <c r="BY365" s="69"/>
      <c r="BZ365" s="69"/>
      <c r="CA365" s="66"/>
      <c r="CB365" s="69"/>
      <c r="CC365" s="69"/>
      <c r="CD365" s="69"/>
      <c r="CE365" s="66"/>
      <c r="CF365" s="69"/>
      <c r="CG365" s="69"/>
      <c r="CH365" s="69"/>
      <c r="CI365" s="66"/>
      <c r="CJ365" s="69"/>
      <c r="CK365" s="69"/>
      <c r="CL365" s="69"/>
      <c r="CM365" s="66"/>
      <c r="CN365" s="69"/>
      <c r="CO365" s="69"/>
      <c r="CP365" s="69"/>
      <c r="CQ365" s="66"/>
      <c r="CR365" s="69"/>
      <c r="CS365" s="69"/>
      <c r="CT365" s="69"/>
      <c r="CU365" s="66"/>
      <c r="CV365" s="69"/>
      <c r="CW365" s="69"/>
      <c r="CX365" s="69"/>
      <c r="CY365" s="66"/>
      <c r="CZ365" s="69"/>
      <c r="DA365" s="69"/>
      <c r="DB365" s="69"/>
      <c r="DC365" s="66"/>
      <c r="DD365" s="69"/>
      <c r="DE365" s="69"/>
      <c r="DF365" s="69"/>
      <c r="DG365" s="66"/>
      <c r="DH365" s="69"/>
      <c r="DI365" s="69"/>
      <c r="DJ365" s="69"/>
      <c r="DK365" s="70"/>
    </row>
    <row r="366" spans="63:115">
      <c r="BK366" s="69"/>
      <c r="BL366" s="69"/>
      <c r="BM366" s="69"/>
      <c r="BN366" s="66"/>
      <c r="BO366" s="69"/>
      <c r="BP366" s="69"/>
      <c r="BQ366" s="69"/>
      <c r="BR366" s="69"/>
      <c r="BS366" s="69"/>
      <c r="BT366" s="69"/>
      <c r="BU366" s="69"/>
      <c r="BV366" s="69"/>
      <c r="BW366" s="69"/>
      <c r="BX366" s="69"/>
      <c r="BY366" s="69"/>
      <c r="BZ366" s="69"/>
      <c r="CA366" s="66"/>
      <c r="CB366" s="69"/>
      <c r="CC366" s="69"/>
      <c r="CD366" s="69"/>
      <c r="CE366" s="66"/>
      <c r="CF366" s="69"/>
      <c r="CG366" s="69"/>
      <c r="CH366" s="69"/>
      <c r="CI366" s="66"/>
      <c r="CJ366" s="69"/>
      <c r="CK366" s="69"/>
      <c r="CL366" s="69"/>
      <c r="CM366" s="66"/>
      <c r="CN366" s="69"/>
      <c r="CO366" s="69"/>
      <c r="CP366" s="69"/>
      <c r="CQ366" s="66"/>
      <c r="CR366" s="69"/>
      <c r="CS366" s="69"/>
      <c r="CT366" s="69"/>
      <c r="CU366" s="66"/>
      <c r="CV366" s="69"/>
      <c r="CW366" s="69"/>
      <c r="CX366" s="69"/>
      <c r="CY366" s="66"/>
      <c r="CZ366" s="69"/>
      <c r="DA366" s="69"/>
      <c r="DB366" s="69"/>
      <c r="DC366" s="66"/>
      <c r="DD366" s="69"/>
      <c r="DE366" s="69"/>
      <c r="DF366" s="69"/>
      <c r="DG366" s="66"/>
      <c r="DH366" s="69"/>
      <c r="DI366" s="69"/>
      <c r="DJ366" s="69"/>
      <c r="DK366" s="70"/>
    </row>
    <row r="367" spans="63:115">
      <c r="BK367" s="69"/>
      <c r="BL367" s="69"/>
      <c r="BM367" s="69"/>
      <c r="BN367" s="66"/>
      <c r="BO367" s="69"/>
      <c r="BP367" s="69"/>
      <c r="BQ367" s="69"/>
      <c r="BR367" s="69"/>
      <c r="BS367" s="69"/>
      <c r="BT367" s="69"/>
      <c r="BU367" s="69"/>
      <c r="BV367" s="69"/>
      <c r="BW367" s="69"/>
      <c r="BX367" s="69"/>
      <c r="BY367" s="69"/>
      <c r="BZ367" s="69"/>
      <c r="CA367" s="66"/>
      <c r="CB367" s="69"/>
      <c r="CC367" s="69"/>
      <c r="CD367" s="69"/>
      <c r="CE367" s="66"/>
      <c r="CF367" s="69"/>
      <c r="CG367" s="69"/>
      <c r="CH367" s="69"/>
      <c r="CI367" s="66"/>
      <c r="CJ367" s="69"/>
      <c r="CK367" s="69"/>
      <c r="CL367" s="69"/>
      <c r="CM367" s="66"/>
      <c r="CN367" s="69"/>
      <c r="CO367" s="69"/>
      <c r="CP367" s="69"/>
      <c r="CQ367" s="66"/>
      <c r="CR367" s="69"/>
      <c r="CS367" s="69"/>
      <c r="CT367" s="69"/>
      <c r="CU367" s="66"/>
      <c r="CV367" s="69"/>
      <c r="CW367" s="69"/>
      <c r="CX367" s="69"/>
      <c r="CY367" s="66"/>
      <c r="CZ367" s="69"/>
      <c r="DA367" s="69"/>
      <c r="DB367" s="69"/>
      <c r="DC367" s="66"/>
      <c r="DD367" s="69"/>
      <c r="DE367" s="69"/>
      <c r="DF367" s="69"/>
      <c r="DG367" s="66"/>
      <c r="DH367" s="69"/>
      <c r="DI367" s="69"/>
      <c r="DJ367" s="69"/>
      <c r="DK367" s="70"/>
    </row>
    <row r="368" spans="63:115">
      <c r="BK368" s="69"/>
      <c r="BL368" s="69"/>
      <c r="BM368" s="69"/>
      <c r="BN368" s="66"/>
      <c r="BO368" s="69"/>
      <c r="BP368" s="69"/>
      <c r="BQ368" s="69"/>
      <c r="BR368" s="69"/>
      <c r="BS368" s="69"/>
      <c r="BT368" s="69"/>
      <c r="BU368" s="69"/>
      <c r="BV368" s="69"/>
      <c r="BW368" s="69"/>
      <c r="BX368" s="69"/>
      <c r="BY368" s="69"/>
      <c r="BZ368" s="69"/>
      <c r="CA368" s="66"/>
      <c r="CB368" s="69"/>
      <c r="CC368" s="69"/>
      <c r="CD368" s="69"/>
      <c r="CE368" s="66"/>
      <c r="CF368" s="69"/>
      <c r="CG368" s="69"/>
      <c r="CH368" s="69"/>
      <c r="CI368" s="66"/>
      <c r="CJ368" s="69"/>
      <c r="CK368" s="69"/>
      <c r="CL368" s="69"/>
      <c r="CM368" s="66"/>
      <c r="CN368" s="69"/>
      <c r="CO368" s="69"/>
      <c r="CP368" s="69"/>
      <c r="CQ368" s="66"/>
      <c r="CR368" s="69"/>
      <c r="CS368" s="69"/>
      <c r="CT368" s="69"/>
      <c r="CU368" s="66"/>
      <c r="CV368" s="69"/>
      <c r="CW368" s="69"/>
      <c r="CX368" s="69"/>
      <c r="CY368" s="66"/>
      <c r="CZ368" s="69"/>
      <c r="DA368" s="69"/>
      <c r="DB368" s="69"/>
      <c r="DC368" s="66"/>
      <c r="DD368" s="69"/>
      <c r="DE368" s="69"/>
      <c r="DF368" s="69"/>
      <c r="DG368" s="66"/>
      <c r="DH368" s="69"/>
      <c r="DI368" s="69"/>
      <c r="DJ368" s="69"/>
      <c r="DK368" s="70"/>
    </row>
    <row r="369" spans="63:115">
      <c r="BK369" s="69"/>
      <c r="BL369" s="69"/>
      <c r="BM369" s="69"/>
      <c r="BN369" s="66"/>
      <c r="BO369" s="69"/>
      <c r="BP369" s="69"/>
      <c r="BQ369" s="69"/>
      <c r="BR369" s="69"/>
      <c r="BS369" s="69"/>
      <c r="BT369" s="69"/>
      <c r="BU369" s="69"/>
      <c r="BV369" s="69"/>
      <c r="BW369" s="69"/>
      <c r="BX369" s="69"/>
      <c r="BY369" s="69"/>
      <c r="BZ369" s="69"/>
      <c r="CA369" s="66"/>
      <c r="CB369" s="69"/>
      <c r="CC369" s="69"/>
      <c r="CD369" s="69"/>
      <c r="CE369" s="66"/>
      <c r="CF369" s="69"/>
      <c r="CG369" s="69"/>
      <c r="CH369" s="69"/>
      <c r="CI369" s="66"/>
      <c r="CJ369" s="69"/>
      <c r="CK369" s="69"/>
      <c r="CL369" s="69"/>
      <c r="CM369" s="66"/>
      <c r="CN369" s="69"/>
      <c r="CO369" s="69"/>
      <c r="CP369" s="69"/>
      <c r="CQ369" s="66"/>
      <c r="CR369" s="69"/>
      <c r="CS369" s="69"/>
      <c r="CT369" s="69"/>
      <c r="CU369" s="66"/>
      <c r="CV369" s="69"/>
      <c r="CW369" s="69"/>
      <c r="CX369" s="69"/>
      <c r="CY369" s="66"/>
      <c r="CZ369" s="69"/>
      <c r="DA369" s="69"/>
      <c r="DB369" s="69"/>
      <c r="DC369" s="66"/>
      <c r="DD369" s="69"/>
      <c r="DE369" s="69"/>
      <c r="DF369" s="69"/>
      <c r="DG369" s="66"/>
      <c r="DH369" s="69"/>
      <c r="DI369" s="69"/>
      <c r="DJ369" s="69"/>
      <c r="DK369" s="70"/>
    </row>
    <row r="370" spans="63:115">
      <c r="BK370" s="69"/>
      <c r="BL370" s="69"/>
      <c r="BM370" s="69"/>
      <c r="BN370" s="66"/>
      <c r="BO370" s="69"/>
      <c r="BP370" s="69"/>
      <c r="BQ370" s="69"/>
      <c r="BR370" s="69"/>
      <c r="BS370" s="69"/>
      <c r="BT370" s="69"/>
      <c r="BU370" s="69"/>
      <c r="BV370" s="69"/>
      <c r="BW370" s="69"/>
      <c r="BX370" s="69"/>
      <c r="BY370" s="69"/>
      <c r="BZ370" s="69"/>
      <c r="CA370" s="66"/>
      <c r="CB370" s="69"/>
      <c r="CC370" s="69"/>
      <c r="CD370" s="69"/>
      <c r="CE370" s="66"/>
      <c r="CF370" s="69"/>
      <c r="CG370" s="69"/>
      <c r="CH370" s="69"/>
      <c r="CI370" s="66"/>
      <c r="CJ370" s="69"/>
      <c r="CK370" s="69"/>
      <c r="CL370" s="69"/>
      <c r="CM370" s="66"/>
      <c r="CN370" s="69"/>
      <c r="CO370" s="69"/>
      <c r="CP370" s="69"/>
      <c r="CQ370" s="66"/>
      <c r="CR370" s="69"/>
      <c r="CS370" s="69"/>
      <c r="CT370" s="69"/>
      <c r="CU370" s="66"/>
      <c r="CV370" s="69"/>
      <c r="CW370" s="69"/>
      <c r="CX370" s="69"/>
      <c r="CY370" s="66"/>
      <c r="CZ370" s="69"/>
      <c r="DA370" s="69"/>
      <c r="DB370" s="69"/>
      <c r="DC370" s="66"/>
      <c r="DD370" s="69"/>
      <c r="DE370" s="69"/>
      <c r="DF370" s="69"/>
      <c r="DG370" s="66"/>
      <c r="DH370" s="69"/>
      <c r="DI370" s="69"/>
      <c r="DJ370" s="69"/>
      <c r="DK370" s="70"/>
    </row>
    <row r="371" spans="63:115">
      <c r="BK371" s="69"/>
      <c r="BL371" s="69"/>
      <c r="BM371" s="69"/>
      <c r="BN371" s="66"/>
      <c r="BO371" s="69"/>
      <c r="BP371" s="69"/>
      <c r="BQ371" s="69"/>
      <c r="BR371" s="69"/>
      <c r="BS371" s="69"/>
      <c r="BT371" s="69"/>
      <c r="BU371" s="69"/>
      <c r="BV371" s="69"/>
      <c r="BW371" s="69"/>
      <c r="BX371" s="69"/>
      <c r="BY371" s="69"/>
      <c r="BZ371" s="69"/>
      <c r="CA371" s="66"/>
      <c r="CB371" s="69"/>
      <c r="CC371" s="69"/>
      <c r="CD371" s="69"/>
      <c r="CE371" s="66"/>
      <c r="CF371" s="69"/>
      <c r="CG371" s="69"/>
      <c r="CH371" s="69"/>
      <c r="CI371" s="66"/>
      <c r="CJ371" s="69"/>
      <c r="CK371" s="69"/>
      <c r="CL371" s="69"/>
      <c r="CM371" s="66"/>
      <c r="CN371" s="69"/>
      <c r="CO371" s="69"/>
      <c r="CP371" s="69"/>
      <c r="CQ371" s="66"/>
      <c r="CR371" s="69"/>
      <c r="CS371" s="69"/>
      <c r="CT371" s="69"/>
      <c r="CU371" s="66"/>
      <c r="CV371" s="69"/>
      <c r="CW371" s="69"/>
      <c r="CX371" s="69"/>
      <c r="CY371" s="66"/>
      <c r="CZ371" s="69"/>
      <c r="DA371" s="69"/>
      <c r="DB371" s="69"/>
      <c r="DC371" s="66"/>
      <c r="DD371" s="69"/>
      <c r="DE371" s="69"/>
      <c r="DF371" s="69"/>
      <c r="DG371" s="66"/>
      <c r="DH371" s="69"/>
      <c r="DI371" s="69"/>
      <c r="DJ371" s="69"/>
      <c r="DK371" s="70"/>
    </row>
    <row r="372" spans="63:115">
      <c r="BK372" s="69"/>
      <c r="BL372" s="69"/>
      <c r="BM372" s="69"/>
      <c r="BN372" s="66"/>
      <c r="BO372" s="69"/>
      <c r="BP372" s="69"/>
      <c r="BQ372" s="69"/>
      <c r="BR372" s="69"/>
      <c r="BS372" s="69"/>
      <c r="BT372" s="69"/>
      <c r="BU372" s="69"/>
      <c r="BV372" s="69"/>
      <c r="BW372" s="69"/>
      <c r="BX372" s="69"/>
      <c r="BY372" s="69"/>
      <c r="BZ372" s="69"/>
      <c r="CA372" s="66"/>
      <c r="CB372" s="69"/>
      <c r="CC372" s="69"/>
      <c r="CD372" s="69"/>
      <c r="CE372" s="66"/>
      <c r="CF372" s="69"/>
      <c r="CG372" s="69"/>
      <c r="CH372" s="69"/>
      <c r="CI372" s="66"/>
      <c r="CJ372" s="69"/>
      <c r="CK372" s="69"/>
      <c r="CL372" s="69"/>
      <c r="CM372" s="66"/>
      <c r="CN372" s="69"/>
      <c r="CO372" s="69"/>
      <c r="CP372" s="69"/>
      <c r="CQ372" s="66"/>
      <c r="CR372" s="69"/>
      <c r="CS372" s="69"/>
      <c r="CT372" s="69"/>
      <c r="CU372" s="66"/>
      <c r="CV372" s="69"/>
      <c r="CW372" s="69"/>
      <c r="CX372" s="69"/>
      <c r="CY372" s="66"/>
      <c r="CZ372" s="69"/>
      <c r="DA372" s="69"/>
      <c r="DB372" s="69"/>
      <c r="DC372" s="66"/>
      <c r="DD372" s="69"/>
      <c r="DE372" s="69"/>
      <c r="DF372" s="69"/>
      <c r="DG372" s="66"/>
      <c r="DH372" s="69"/>
      <c r="DI372" s="69"/>
      <c r="DJ372" s="69"/>
      <c r="DK372" s="70"/>
    </row>
    <row r="373" spans="63:115">
      <c r="BK373" s="69"/>
      <c r="BL373" s="69"/>
      <c r="BM373" s="69"/>
      <c r="BN373" s="66"/>
      <c r="BO373" s="69"/>
      <c r="BP373" s="69"/>
      <c r="BQ373" s="69"/>
      <c r="BR373" s="69"/>
      <c r="BS373" s="69"/>
      <c r="BT373" s="69"/>
      <c r="BU373" s="69"/>
      <c r="BV373" s="69"/>
      <c r="BW373" s="69"/>
      <c r="BX373" s="69"/>
      <c r="BY373" s="69"/>
      <c r="BZ373" s="69"/>
      <c r="CA373" s="66"/>
      <c r="CB373" s="69"/>
      <c r="CC373" s="69"/>
      <c r="CD373" s="69"/>
      <c r="CE373" s="66"/>
      <c r="CF373" s="69"/>
      <c r="CG373" s="69"/>
      <c r="CH373" s="69"/>
      <c r="CI373" s="66"/>
      <c r="CJ373" s="69"/>
      <c r="CK373" s="69"/>
      <c r="CL373" s="69"/>
      <c r="CM373" s="66"/>
      <c r="CN373" s="69"/>
      <c r="CO373" s="69"/>
      <c r="CP373" s="69"/>
      <c r="CQ373" s="66"/>
      <c r="CR373" s="69"/>
      <c r="CS373" s="69"/>
      <c r="CT373" s="69"/>
      <c r="CU373" s="66"/>
      <c r="CV373" s="69"/>
      <c r="CW373" s="69"/>
      <c r="CX373" s="69"/>
      <c r="CY373" s="66"/>
      <c r="CZ373" s="69"/>
      <c r="DA373" s="69"/>
      <c r="DB373" s="69"/>
      <c r="DC373" s="66"/>
      <c r="DD373" s="69"/>
      <c r="DE373" s="69"/>
      <c r="DF373" s="69"/>
      <c r="DG373" s="66"/>
      <c r="DH373" s="69"/>
      <c r="DI373" s="69"/>
      <c r="DJ373" s="69"/>
      <c r="DK373" s="70"/>
    </row>
    <row r="374" spans="63:115">
      <c r="BK374" s="69"/>
      <c r="BL374" s="69"/>
      <c r="BM374" s="69"/>
      <c r="BN374" s="66"/>
      <c r="BO374" s="69"/>
      <c r="BP374" s="69"/>
      <c r="BQ374" s="69"/>
      <c r="BR374" s="69"/>
      <c r="BS374" s="69"/>
      <c r="BT374" s="69"/>
      <c r="BU374" s="69"/>
      <c r="BV374" s="69"/>
      <c r="BW374" s="69"/>
      <c r="BX374" s="69"/>
      <c r="BY374" s="69"/>
      <c r="BZ374" s="69"/>
      <c r="CA374" s="66"/>
      <c r="CB374" s="69"/>
      <c r="CC374" s="69"/>
      <c r="CD374" s="69"/>
      <c r="CE374" s="66"/>
      <c r="CF374" s="69"/>
      <c r="CG374" s="69"/>
      <c r="CH374" s="69"/>
      <c r="CI374" s="66"/>
      <c r="CJ374" s="69"/>
      <c r="CK374" s="69"/>
      <c r="CL374" s="69"/>
      <c r="CM374" s="66"/>
      <c r="CN374" s="69"/>
      <c r="CO374" s="69"/>
      <c r="CP374" s="69"/>
      <c r="CQ374" s="66"/>
      <c r="CR374" s="69"/>
      <c r="CS374" s="69"/>
      <c r="CT374" s="69"/>
      <c r="CU374" s="66"/>
      <c r="CV374" s="69"/>
      <c r="CW374" s="69"/>
      <c r="CX374" s="69"/>
      <c r="CY374" s="66"/>
      <c r="CZ374" s="69"/>
      <c r="DA374" s="69"/>
      <c r="DB374" s="69"/>
      <c r="DC374" s="66"/>
      <c r="DD374" s="69"/>
      <c r="DE374" s="69"/>
      <c r="DF374" s="69"/>
      <c r="DG374" s="66"/>
      <c r="DH374" s="69"/>
      <c r="DI374" s="69"/>
      <c r="DJ374" s="69"/>
      <c r="DK374" s="70"/>
    </row>
    <row r="375" spans="63:115">
      <c r="BK375" s="69"/>
      <c r="BL375" s="69"/>
      <c r="BM375" s="69"/>
      <c r="BN375" s="66"/>
      <c r="BO375" s="69"/>
      <c r="BP375" s="69"/>
      <c r="BQ375" s="69"/>
      <c r="BR375" s="69"/>
      <c r="BS375" s="69"/>
      <c r="BT375" s="69"/>
      <c r="BU375" s="69"/>
      <c r="BV375" s="69"/>
      <c r="BW375" s="69"/>
      <c r="BX375" s="69"/>
      <c r="BY375" s="69"/>
      <c r="BZ375" s="69"/>
      <c r="CA375" s="66"/>
      <c r="CB375" s="69"/>
      <c r="CC375" s="69"/>
      <c r="CD375" s="69"/>
      <c r="CE375" s="66"/>
      <c r="CF375" s="69"/>
      <c r="CG375" s="69"/>
      <c r="CH375" s="69"/>
      <c r="CI375" s="66"/>
      <c r="CJ375" s="69"/>
      <c r="CK375" s="69"/>
      <c r="CL375" s="69"/>
      <c r="CM375" s="66"/>
      <c r="CN375" s="69"/>
      <c r="CO375" s="69"/>
      <c r="CP375" s="69"/>
      <c r="CQ375" s="66"/>
      <c r="CR375" s="69"/>
      <c r="CS375" s="69"/>
      <c r="CT375" s="69"/>
      <c r="CU375" s="66"/>
      <c r="CV375" s="69"/>
      <c r="CW375" s="69"/>
      <c r="CX375" s="69"/>
      <c r="CY375" s="66"/>
      <c r="CZ375" s="69"/>
      <c r="DA375" s="69"/>
      <c r="DB375" s="69"/>
      <c r="DC375" s="66"/>
      <c r="DD375" s="69"/>
      <c r="DE375" s="69"/>
      <c r="DF375" s="69"/>
      <c r="DG375" s="66"/>
      <c r="DH375" s="69"/>
      <c r="DI375" s="69"/>
      <c r="DJ375" s="69"/>
      <c r="DK375" s="70"/>
    </row>
    <row r="376" spans="63:115">
      <c r="BK376" s="69"/>
      <c r="BL376" s="69"/>
      <c r="BM376" s="69"/>
      <c r="BN376" s="66"/>
      <c r="BO376" s="69"/>
      <c r="BP376" s="69"/>
      <c r="BQ376" s="69"/>
      <c r="BR376" s="69"/>
      <c r="BS376" s="69"/>
      <c r="BT376" s="69"/>
      <c r="BU376" s="69"/>
      <c r="BV376" s="69"/>
      <c r="BW376" s="69"/>
      <c r="BX376" s="69"/>
      <c r="BY376" s="69"/>
      <c r="BZ376" s="69"/>
      <c r="CA376" s="66"/>
      <c r="CB376" s="69"/>
      <c r="CC376" s="69"/>
      <c r="CD376" s="69"/>
      <c r="CE376" s="66"/>
      <c r="CF376" s="69"/>
      <c r="CG376" s="69"/>
      <c r="CH376" s="69"/>
      <c r="CI376" s="66"/>
      <c r="CJ376" s="69"/>
      <c r="CK376" s="69"/>
      <c r="CL376" s="69"/>
      <c r="CM376" s="66"/>
      <c r="CN376" s="69"/>
      <c r="CO376" s="69"/>
      <c r="CP376" s="69"/>
      <c r="CQ376" s="66"/>
      <c r="CR376" s="69"/>
      <c r="CS376" s="69"/>
      <c r="CT376" s="69"/>
      <c r="CU376" s="66"/>
      <c r="CV376" s="69"/>
      <c r="CW376" s="69"/>
      <c r="CX376" s="69"/>
      <c r="CY376" s="66"/>
      <c r="CZ376" s="69"/>
      <c r="DA376" s="69"/>
      <c r="DB376" s="69"/>
      <c r="DC376" s="66"/>
      <c r="DD376" s="69"/>
      <c r="DE376" s="69"/>
      <c r="DF376" s="69"/>
      <c r="DG376" s="66"/>
      <c r="DH376" s="69"/>
      <c r="DI376" s="69"/>
      <c r="DJ376" s="69"/>
      <c r="DK376" s="70"/>
    </row>
    <row r="377" spans="63:115">
      <c r="BK377" s="69"/>
      <c r="BL377" s="69"/>
      <c r="BM377" s="69"/>
      <c r="BN377" s="66"/>
      <c r="BO377" s="69"/>
      <c r="BP377" s="69"/>
      <c r="BQ377" s="69"/>
      <c r="BR377" s="69"/>
      <c r="BS377" s="69"/>
      <c r="BT377" s="69"/>
      <c r="BU377" s="69"/>
      <c r="BV377" s="69"/>
      <c r="BW377" s="69"/>
      <c r="BX377" s="69"/>
      <c r="BY377" s="69"/>
      <c r="BZ377" s="69"/>
      <c r="CA377" s="66"/>
      <c r="CB377" s="69"/>
      <c r="CC377" s="69"/>
      <c r="CD377" s="69"/>
      <c r="CE377" s="66"/>
      <c r="CF377" s="69"/>
      <c r="CG377" s="69"/>
      <c r="CH377" s="69"/>
      <c r="CI377" s="66"/>
      <c r="CJ377" s="69"/>
      <c r="CK377" s="69"/>
      <c r="CL377" s="69"/>
      <c r="CM377" s="66"/>
      <c r="CN377" s="69"/>
      <c r="CO377" s="69"/>
      <c r="CP377" s="69"/>
      <c r="CQ377" s="66"/>
      <c r="CR377" s="69"/>
      <c r="CS377" s="69"/>
      <c r="CT377" s="69"/>
      <c r="CU377" s="66"/>
      <c r="CV377" s="69"/>
      <c r="CW377" s="69"/>
      <c r="CX377" s="69"/>
      <c r="CY377" s="66"/>
      <c r="CZ377" s="69"/>
      <c r="DA377" s="69"/>
      <c r="DB377" s="69"/>
      <c r="DC377" s="66"/>
      <c r="DD377" s="69"/>
      <c r="DE377" s="69"/>
      <c r="DF377" s="69"/>
      <c r="DG377" s="66"/>
      <c r="DH377" s="69"/>
      <c r="DI377" s="69"/>
      <c r="DJ377" s="69"/>
      <c r="DK377" s="70"/>
    </row>
    <row r="378" spans="63:115">
      <c r="BK378" s="69"/>
      <c r="BL378" s="69"/>
      <c r="BM378" s="69"/>
      <c r="BN378" s="66"/>
      <c r="BO378" s="69"/>
      <c r="BP378" s="69"/>
      <c r="BQ378" s="69"/>
      <c r="BR378" s="69"/>
      <c r="BS378" s="69"/>
      <c r="BT378" s="69"/>
      <c r="BU378" s="69"/>
      <c r="BV378" s="69"/>
      <c r="BW378" s="69"/>
      <c r="BX378" s="69"/>
      <c r="BY378" s="69"/>
      <c r="BZ378" s="69"/>
      <c r="CA378" s="66"/>
      <c r="CB378" s="69"/>
      <c r="CC378" s="69"/>
      <c r="CD378" s="69"/>
      <c r="CE378" s="66"/>
      <c r="CF378" s="69"/>
      <c r="CG378" s="69"/>
      <c r="CH378" s="69"/>
      <c r="CI378" s="66"/>
      <c r="CJ378" s="69"/>
      <c r="CK378" s="69"/>
      <c r="CL378" s="69"/>
      <c r="CM378" s="66"/>
      <c r="CN378" s="69"/>
      <c r="CO378" s="69"/>
      <c r="CP378" s="69"/>
      <c r="CQ378" s="66"/>
      <c r="CR378" s="69"/>
      <c r="CS378" s="69"/>
      <c r="CT378" s="69"/>
      <c r="CU378" s="66"/>
      <c r="CV378" s="69"/>
      <c r="CW378" s="69"/>
      <c r="CX378" s="69"/>
      <c r="CY378" s="66"/>
      <c r="CZ378" s="69"/>
      <c r="DA378" s="69"/>
      <c r="DB378" s="69"/>
      <c r="DC378" s="66"/>
      <c r="DD378" s="69"/>
      <c r="DE378" s="69"/>
      <c r="DF378" s="69"/>
      <c r="DG378" s="66"/>
      <c r="DH378" s="69"/>
      <c r="DI378" s="69"/>
      <c r="DJ378" s="69"/>
      <c r="DK378" s="70"/>
    </row>
    <row r="379" spans="63:115">
      <c r="BK379" s="69"/>
      <c r="BL379" s="69"/>
      <c r="BM379" s="69"/>
      <c r="BN379" s="66"/>
      <c r="BO379" s="69"/>
      <c r="BP379" s="69"/>
      <c r="BQ379" s="69"/>
      <c r="BR379" s="69"/>
      <c r="BS379" s="69"/>
      <c r="BT379" s="69"/>
      <c r="BU379" s="69"/>
      <c r="BV379" s="69"/>
      <c r="BW379" s="69"/>
      <c r="BX379" s="69"/>
      <c r="BY379" s="69"/>
      <c r="BZ379" s="69"/>
      <c r="CA379" s="66"/>
      <c r="CB379" s="69"/>
      <c r="CC379" s="69"/>
      <c r="CD379" s="69"/>
      <c r="CE379" s="66"/>
      <c r="CF379" s="69"/>
      <c r="CG379" s="69"/>
      <c r="CH379" s="69"/>
      <c r="CI379" s="66"/>
      <c r="CJ379" s="69"/>
      <c r="CK379" s="69"/>
      <c r="CL379" s="69"/>
      <c r="CM379" s="66"/>
      <c r="CN379" s="69"/>
      <c r="CO379" s="69"/>
      <c r="CP379" s="69"/>
      <c r="CQ379" s="66"/>
      <c r="CR379" s="69"/>
      <c r="CS379" s="69"/>
      <c r="CT379" s="69"/>
      <c r="CU379" s="66"/>
      <c r="CV379" s="69"/>
      <c r="CW379" s="69"/>
      <c r="CX379" s="69"/>
      <c r="CY379" s="66"/>
      <c r="CZ379" s="69"/>
      <c r="DA379" s="69"/>
      <c r="DB379" s="69"/>
      <c r="DC379" s="66"/>
      <c r="DD379" s="69"/>
      <c r="DE379" s="69"/>
      <c r="DF379" s="69"/>
      <c r="DG379" s="66"/>
      <c r="DH379" s="69"/>
      <c r="DI379" s="69"/>
      <c r="DJ379" s="69"/>
      <c r="DK379" s="70"/>
    </row>
    <row r="380" spans="63:115">
      <c r="BK380" s="69"/>
      <c r="BL380" s="69"/>
      <c r="BM380" s="69"/>
      <c r="BN380" s="66"/>
      <c r="BO380" s="69"/>
      <c r="BP380" s="69"/>
      <c r="BQ380" s="69"/>
      <c r="BR380" s="69"/>
      <c r="BS380" s="69"/>
      <c r="BT380" s="69"/>
      <c r="BU380" s="69"/>
      <c r="BV380" s="69"/>
      <c r="BW380" s="69"/>
      <c r="BX380" s="69"/>
      <c r="BY380" s="69"/>
      <c r="BZ380" s="69"/>
      <c r="CA380" s="66"/>
      <c r="CB380" s="69"/>
      <c r="CC380" s="69"/>
      <c r="CD380" s="69"/>
      <c r="CE380" s="66"/>
      <c r="CF380" s="69"/>
      <c r="CG380" s="69"/>
      <c r="CH380" s="69"/>
      <c r="CI380" s="66"/>
      <c r="CJ380" s="69"/>
      <c r="CK380" s="69"/>
      <c r="CL380" s="69"/>
      <c r="CM380" s="66"/>
      <c r="CN380" s="69"/>
      <c r="CO380" s="69"/>
      <c r="CP380" s="69"/>
      <c r="CQ380" s="66"/>
      <c r="CR380" s="69"/>
      <c r="CS380" s="69"/>
      <c r="CT380" s="69"/>
      <c r="CU380" s="66"/>
      <c r="CV380" s="69"/>
      <c r="CW380" s="69"/>
      <c r="CX380" s="69"/>
      <c r="CY380" s="66"/>
      <c r="CZ380" s="69"/>
      <c r="DA380" s="69"/>
      <c r="DB380" s="69"/>
      <c r="DC380" s="66"/>
      <c r="DD380" s="69"/>
      <c r="DE380" s="69"/>
      <c r="DF380" s="69"/>
      <c r="DG380" s="66"/>
      <c r="DH380" s="69"/>
      <c r="DI380" s="69"/>
      <c r="DJ380" s="69"/>
      <c r="DK380" s="70"/>
    </row>
    <row r="381" spans="63:115">
      <c r="BK381" s="69"/>
      <c r="BL381" s="69"/>
      <c r="BM381" s="69"/>
      <c r="BN381" s="66"/>
      <c r="BO381" s="69"/>
      <c r="BP381" s="69"/>
      <c r="BQ381" s="69"/>
      <c r="BR381" s="69"/>
      <c r="BS381" s="69"/>
      <c r="BT381" s="69"/>
      <c r="BU381" s="69"/>
      <c r="BV381" s="69"/>
      <c r="BW381" s="69"/>
      <c r="BX381" s="69"/>
      <c r="BY381" s="69"/>
      <c r="BZ381" s="69"/>
      <c r="CA381" s="66"/>
      <c r="CB381" s="69"/>
      <c r="CC381" s="69"/>
      <c r="CD381" s="69"/>
      <c r="CE381" s="66"/>
      <c r="CF381" s="69"/>
      <c r="CG381" s="69"/>
      <c r="CH381" s="69"/>
      <c r="CI381" s="66"/>
      <c r="CJ381" s="69"/>
      <c r="CK381" s="69"/>
      <c r="CL381" s="69"/>
      <c r="CM381" s="66"/>
      <c r="CN381" s="69"/>
      <c r="CO381" s="69"/>
      <c r="CP381" s="69"/>
      <c r="CQ381" s="66"/>
      <c r="CR381" s="69"/>
      <c r="CS381" s="69"/>
      <c r="CT381" s="69"/>
      <c r="CU381" s="66"/>
      <c r="CV381" s="69"/>
      <c r="CW381" s="69"/>
      <c r="CX381" s="69"/>
      <c r="CY381" s="66"/>
      <c r="CZ381" s="69"/>
      <c r="DA381" s="69"/>
      <c r="DB381" s="69"/>
      <c r="DC381" s="66"/>
      <c r="DD381" s="69"/>
      <c r="DE381" s="69"/>
      <c r="DF381" s="69"/>
      <c r="DG381" s="66"/>
      <c r="DH381" s="69"/>
      <c r="DI381" s="69"/>
      <c r="DJ381" s="69"/>
      <c r="DK381" s="70"/>
    </row>
    <row r="382" spans="63:115">
      <c r="BK382" s="69"/>
      <c r="BL382" s="69"/>
      <c r="BM382" s="69"/>
      <c r="BN382" s="66"/>
      <c r="BO382" s="69"/>
      <c r="BP382" s="69"/>
      <c r="BQ382" s="69"/>
      <c r="BR382" s="69"/>
      <c r="BS382" s="69"/>
      <c r="BT382" s="69"/>
      <c r="BU382" s="69"/>
      <c r="BV382" s="69"/>
      <c r="BW382" s="69"/>
      <c r="BX382" s="69"/>
      <c r="BY382" s="69"/>
      <c r="BZ382" s="69"/>
      <c r="CA382" s="66"/>
      <c r="CB382" s="69"/>
      <c r="CC382" s="69"/>
      <c r="CD382" s="69"/>
      <c r="CE382" s="66"/>
      <c r="CF382" s="69"/>
      <c r="CG382" s="69"/>
      <c r="CH382" s="69"/>
      <c r="CI382" s="66"/>
      <c r="CJ382" s="69"/>
      <c r="CK382" s="69"/>
      <c r="CL382" s="69"/>
      <c r="CM382" s="66"/>
      <c r="CN382" s="69"/>
      <c r="CO382" s="69"/>
      <c r="CP382" s="69"/>
      <c r="CQ382" s="66"/>
      <c r="CR382" s="69"/>
      <c r="CS382" s="69"/>
      <c r="CT382" s="69"/>
      <c r="CU382" s="66"/>
      <c r="CV382" s="69"/>
      <c r="CW382" s="69"/>
      <c r="CX382" s="69"/>
      <c r="CY382" s="66"/>
      <c r="CZ382" s="69"/>
      <c r="DA382" s="69"/>
      <c r="DB382" s="69"/>
      <c r="DC382" s="66"/>
      <c r="DD382" s="69"/>
      <c r="DE382" s="69"/>
      <c r="DF382" s="69"/>
      <c r="DG382" s="66"/>
      <c r="DH382" s="69"/>
      <c r="DI382" s="69"/>
      <c r="DJ382" s="69"/>
      <c r="DK382" s="70"/>
    </row>
    <row r="383" spans="63:115">
      <c r="BK383" s="69"/>
      <c r="BL383" s="69"/>
      <c r="BM383" s="69"/>
      <c r="BN383" s="66"/>
      <c r="BO383" s="69"/>
      <c r="BP383" s="69"/>
      <c r="BQ383" s="69"/>
      <c r="BR383" s="69"/>
      <c r="BS383" s="69"/>
      <c r="BT383" s="69"/>
      <c r="BU383" s="69"/>
      <c r="BV383" s="69"/>
      <c r="BW383" s="69"/>
      <c r="BX383" s="69"/>
      <c r="BY383" s="69"/>
      <c r="BZ383" s="69"/>
      <c r="CA383" s="66"/>
      <c r="CB383" s="69"/>
      <c r="CC383" s="69"/>
      <c r="CD383" s="69"/>
      <c r="CE383" s="66"/>
      <c r="CF383" s="69"/>
      <c r="CG383" s="69"/>
      <c r="CH383" s="69"/>
      <c r="CI383" s="66"/>
      <c r="CJ383" s="69"/>
      <c r="CK383" s="69"/>
      <c r="CL383" s="69"/>
      <c r="CM383" s="66"/>
      <c r="CN383" s="69"/>
      <c r="CO383" s="69"/>
      <c r="CP383" s="69"/>
      <c r="CQ383" s="66"/>
      <c r="CR383" s="69"/>
      <c r="CS383" s="69"/>
      <c r="CT383" s="69"/>
      <c r="CU383" s="66"/>
      <c r="CV383" s="69"/>
      <c r="CW383" s="69"/>
      <c r="CX383" s="69"/>
      <c r="CY383" s="66"/>
      <c r="CZ383" s="69"/>
      <c r="DA383" s="69"/>
      <c r="DB383" s="69"/>
      <c r="DC383" s="66"/>
      <c r="DD383" s="69"/>
      <c r="DE383" s="69"/>
      <c r="DF383" s="69"/>
      <c r="DG383" s="66"/>
      <c r="DH383" s="69"/>
      <c r="DI383" s="69"/>
      <c r="DJ383" s="69"/>
      <c r="DK383" s="70"/>
    </row>
    <row r="384" spans="63:115">
      <c r="BK384" s="69"/>
      <c r="BL384" s="69"/>
      <c r="BM384" s="69"/>
      <c r="BN384" s="66"/>
      <c r="BO384" s="69"/>
      <c r="BP384" s="69"/>
      <c r="BQ384" s="69"/>
      <c r="BR384" s="69"/>
      <c r="BS384" s="69"/>
      <c r="BT384" s="69"/>
      <c r="BU384" s="69"/>
      <c r="BV384" s="69"/>
      <c r="BW384" s="69"/>
      <c r="BX384" s="69"/>
      <c r="BY384" s="69"/>
      <c r="BZ384" s="69"/>
      <c r="CA384" s="66"/>
      <c r="CB384" s="69"/>
      <c r="CC384" s="69"/>
      <c r="CD384" s="69"/>
      <c r="CE384" s="66"/>
      <c r="CF384" s="69"/>
      <c r="CG384" s="69"/>
      <c r="CH384" s="69"/>
      <c r="CI384" s="66"/>
      <c r="CJ384" s="69"/>
      <c r="CK384" s="69"/>
      <c r="CL384" s="69"/>
      <c r="CM384" s="66"/>
      <c r="CN384" s="69"/>
      <c r="CO384" s="69"/>
      <c r="CP384" s="69"/>
      <c r="CQ384" s="66"/>
      <c r="CR384" s="69"/>
      <c r="CS384" s="69"/>
      <c r="CT384" s="69"/>
      <c r="CU384" s="66"/>
      <c r="CV384" s="69"/>
      <c r="CW384" s="69"/>
      <c r="CX384" s="69"/>
      <c r="CY384" s="66"/>
      <c r="CZ384" s="69"/>
      <c r="DA384" s="69"/>
      <c r="DB384" s="69"/>
      <c r="DC384" s="66"/>
      <c r="DD384" s="69"/>
      <c r="DE384" s="69"/>
      <c r="DF384" s="69"/>
      <c r="DG384" s="66"/>
      <c r="DH384" s="69"/>
      <c r="DI384" s="69"/>
      <c r="DJ384" s="69"/>
      <c r="DK384" s="70"/>
    </row>
    <row r="385" spans="63:115">
      <c r="BK385" s="69"/>
      <c r="BL385" s="69"/>
      <c r="BM385" s="69"/>
      <c r="BN385" s="66"/>
      <c r="BO385" s="69"/>
      <c r="BP385" s="69"/>
      <c r="BQ385" s="69"/>
      <c r="BR385" s="69"/>
      <c r="BS385" s="69"/>
      <c r="BT385" s="69"/>
      <c r="BU385" s="69"/>
      <c r="BV385" s="69"/>
      <c r="BW385" s="69"/>
      <c r="BX385" s="69"/>
      <c r="BY385" s="69"/>
      <c r="BZ385" s="69"/>
      <c r="CA385" s="66"/>
      <c r="CB385" s="69"/>
      <c r="CC385" s="69"/>
      <c r="CD385" s="69"/>
      <c r="CE385" s="66"/>
      <c r="CF385" s="69"/>
      <c r="CG385" s="69"/>
      <c r="CH385" s="69"/>
      <c r="CI385" s="66"/>
      <c r="CJ385" s="69"/>
      <c r="CK385" s="69"/>
      <c r="CL385" s="69"/>
      <c r="CM385" s="66"/>
      <c r="CN385" s="69"/>
      <c r="CO385" s="69"/>
      <c r="CP385" s="69"/>
      <c r="CQ385" s="66"/>
      <c r="CR385" s="69"/>
      <c r="CS385" s="69"/>
      <c r="CT385" s="69"/>
      <c r="CU385" s="66"/>
      <c r="CV385" s="69"/>
      <c r="CW385" s="69"/>
      <c r="CX385" s="69"/>
      <c r="CY385" s="66"/>
      <c r="CZ385" s="69"/>
      <c r="DA385" s="69"/>
      <c r="DB385" s="69"/>
      <c r="DC385" s="66"/>
      <c r="DD385" s="69"/>
      <c r="DE385" s="69"/>
      <c r="DF385" s="69"/>
      <c r="DG385" s="66"/>
      <c r="DH385" s="69"/>
      <c r="DI385" s="69"/>
      <c r="DJ385" s="69"/>
      <c r="DK385" s="70"/>
    </row>
    <row r="386" spans="63:115">
      <c r="BK386" s="69"/>
      <c r="BL386" s="69"/>
      <c r="BM386" s="69"/>
      <c r="BN386" s="66"/>
      <c r="BO386" s="69"/>
      <c r="BP386" s="69"/>
      <c r="BQ386" s="69"/>
      <c r="BR386" s="69"/>
      <c r="BS386" s="69"/>
      <c r="BT386" s="69"/>
      <c r="BU386" s="69"/>
      <c r="BV386" s="69"/>
      <c r="BW386" s="69"/>
      <c r="BX386" s="69"/>
      <c r="BY386" s="69"/>
      <c r="BZ386" s="69"/>
      <c r="CA386" s="66"/>
      <c r="CB386" s="69"/>
      <c r="CC386" s="69"/>
      <c r="CD386" s="69"/>
      <c r="CE386" s="66"/>
      <c r="CF386" s="69"/>
      <c r="CG386" s="69"/>
      <c r="CH386" s="69"/>
      <c r="CI386" s="66"/>
      <c r="CJ386" s="69"/>
      <c r="CK386" s="69"/>
      <c r="CL386" s="69"/>
      <c r="CM386" s="66"/>
      <c r="CN386" s="69"/>
      <c r="CO386" s="69"/>
      <c r="CP386" s="69"/>
      <c r="CQ386" s="66"/>
      <c r="CR386" s="69"/>
      <c r="CS386" s="69"/>
      <c r="CT386" s="69"/>
      <c r="CU386" s="66"/>
      <c r="CV386" s="69"/>
      <c r="CW386" s="69"/>
      <c r="CX386" s="69"/>
      <c r="CY386" s="66"/>
      <c r="CZ386" s="69"/>
      <c r="DA386" s="69"/>
      <c r="DB386" s="69"/>
      <c r="DC386" s="66"/>
      <c r="DD386" s="69"/>
      <c r="DE386" s="69"/>
      <c r="DF386" s="69"/>
      <c r="DG386" s="66"/>
      <c r="DH386" s="69"/>
      <c r="DI386" s="69"/>
      <c r="DJ386" s="69"/>
      <c r="DK386" s="70"/>
    </row>
    <row r="387" spans="63:115">
      <c r="BK387" s="69"/>
      <c r="BL387" s="69"/>
      <c r="BM387" s="69"/>
      <c r="BN387" s="66"/>
      <c r="BO387" s="69"/>
      <c r="BP387" s="69"/>
      <c r="BQ387" s="69"/>
      <c r="BR387" s="69"/>
      <c r="BS387" s="69"/>
      <c r="BT387" s="69"/>
      <c r="BU387" s="69"/>
      <c r="BV387" s="69"/>
      <c r="BW387" s="69"/>
      <c r="BX387" s="69"/>
      <c r="BY387" s="69"/>
      <c r="BZ387" s="69"/>
      <c r="CA387" s="66"/>
      <c r="CB387" s="69"/>
      <c r="CC387" s="69"/>
      <c r="CD387" s="69"/>
      <c r="CE387" s="66"/>
      <c r="CF387" s="69"/>
      <c r="CG387" s="69"/>
      <c r="CH387" s="69"/>
      <c r="CI387" s="66"/>
      <c r="CJ387" s="69"/>
      <c r="CK387" s="69"/>
      <c r="CL387" s="69"/>
      <c r="CM387" s="66"/>
      <c r="CN387" s="69"/>
      <c r="CO387" s="69"/>
      <c r="CP387" s="69"/>
      <c r="CQ387" s="66"/>
      <c r="CR387" s="69"/>
      <c r="CS387" s="69"/>
      <c r="CT387" s="69"/>
      <c r="CU387" s="66"/>
      <c r="CV387" s="69"/>
      <c r="CW387" s="69"/>
      <c r="CX387" s="69"/>
      <c r="CY387" s="66"/>
      <c r="CZ387" s="69"/>
      <c r="DA387" s="69"/>
      <c r="DB387" s="69"/>
      <c r="DC387" s="66"/>
      <c r="DD387" s="69"/>
      <c r="DE387" s="69"/>
      <c r="DF387" s="69"/>
      <c r="DG387" s="66"/>
      <c r="DH387" s="69"/>
      <c r="DI387" s="69"/>
      <c r="DJ387" s="69"/>
      <c r="DK387" s="70"/>
    </row>
    <row r="388" spans="63:115">
      <c r="BK388" s="69"/>
      <c r="BL388" s="69"/>
      <c r="BM388" s="69"/>
      <c r="BN388" s="66"/>
      <c r="BO388" s="69"/>
      <c r="BP388" s="69"/>
      <c r="BQ388" s="69"/>
      <c r="BR388" s="69"/>
      <c r="BS388" s="69"/>
      <c r="BT388" s="69"/>
      <c r="BU388" s="69"/>
      <c r="BV388" s="69"/>
      <c r="BW388" s="69"/>
      <c r="BX388" s="69"/>
      <c r="BY388" s="69"/>
      <c r="BZ388" s="69"/>
      <c r="CA388" s="66"/>
      <c r="CB388" s="69"/>
      <c r="CC388" s="69"/>
      <c r="CD388" s="69"/>
      <c r="CE388" s="66"/>
      <c r="CF388" s="69"/>
      <c r="CG388" s="69"/>
      <c r="CH388" s="69"/>
      <c r="CI388" s="66"/>
      <c r="CJ388" s="69"/>
      <c r="CK388" s="69"/>
      <c r="CL388" s="69"/>
      <c r="CM388" s="66"/>
      <c r="CN388" s="69"/>
      <c r="CO388" s="69"/>
      <c r="CP388" s="69"/>
      <c r="CQ388" s="66"/>
      <c r="CR388" s="69"/>
      <c r="CS388" s="69"/>
      <c r="CT388" s="69"/>
      <c r="CU388" s="66"/>
      <c r="CV388" s="69"/>
      <c r="CW388" s="69"/>
      <c r="CX388" s="69"/>
      <c r="CY388" s="66"/>
      <c r="CZ388" s="69"/>
      <c r="DA388" s="69"/>
      <c r="DB388" s="69"/>
      <c r="DC388" s="66"/>
      <c r="DD388" s="69"/>
      <c r="DE388" s="69"/>
      <c r="DF388" s="69"/>
      <c r="DG388" s="66"/>
      <c r="DH388" s="69"/>
      <c r="DI388" s="69"/>
      <c r="DJ388" s="69"/>
      <c r="DK388" s="70"/>
    </row>
    <row r="389" spans="63:115">
      <c r="BK389" s="69"/>
      <c r="BL389" s="69"/>
      <c r="BM389" s="69"/>
      <c r="BN389" s="66"/>
      <c r="BO389" s="69"/>
      <c r="BP389" s="69"/>
      <c r="BQ389" s="69"/>
      <c r="BR389" s="69"/>
      <c r="BS389" s="69"/>
      <c r="BT389" s="69"/>
      <c r="BU389" s="69"/>
      <c r="BV389" s="69"/>
      <c r="BW389" s="69"/>
      <c r="BX389" s="69"/>
      <c r="BY389" s="69"/>
      <c r="BZ389" s="69"/>
      <c r="CA389" s="66"/>
      <c r="CB389" s="69"/>
      <c r="CC389" s="69"/>
      <c r="CD389" s="69"/>
      <c r="CE389" s="66"/>
      <c r="CF389" s="69"/>
      <c r="CG389" s="69"/>
      <c r="CH389" s="69"/>
      <c r="CI389" s="66"/>
      <c r="CJ389" s="69"/>
      <c r="CK389" s="69"/>
      <c r="CL389" s="69"/>
      <c r="CM389" s="66"/>
      <c r="CN389" s="69"/>
      <c r="CO389" s="69"/>
      <c r="CP389" s="69"/>
      <c r="CQ389" s="66"/>
      <c r="CR389" s="69"/>
      <c r="CS389" s="69"/>
      <c r="CT389" s="69"/>
      <c r="CU389" s="66"/>
      <c r="CV389" s="69"/>
      <c r="CW389" s="69"/>
      <c r="CX389" s="69"/>
      <c r="CY389" s="66"/>
      <c r="CZ389" s="69"/>
      <c r="DA389" s="69"/>
      <c r="DB389" s="69"/>
      <c r="DC389" s="66"/>
      <c r="DD389" s="69"/>
      <c r="DE389" s="69"/>
      <c r="DF389" s="69"/>
      <c r="DG389" s="66"/>
      <c r="DH389" s="69"/>
      <c r="DI389" s="69"/>
      <c r="DJ389" s="69"/>
      <c r="DK389" s="70"/>
    </row>
    <row r="390" spans="63:115">
      <c r="BK390" s="69"/>
      <c r="BL390" s="69"/>
      <c r="BM390" s="69"/>
      <c r="BN390" s="66"/>
      <c r="BO390" s="69"/>
      <c r="BP390" s="69"/>
      <c r="BQ390" s="69"/>
      <c r="BR390" s="69"/>
      <c r="BS390" s="69"/>
      <c r="BT390" s="69"/>
      <c r="BU390" s="69"/>
      <c r="BV390" s="69"/>
      <c r="BW390" s="69"/>
      <c r="BX390" s="69"/>
      <c r="BY390" s="69"/>
      <c r="BZ390" s="69"/>
      <c r="CA390" s="66"/>
      <c r="CB390" s="69"/>
      <c r="CC390" s="69"/>
      <c r="CD390" s="69"/>
      <c r="CE390" s="66"/>
      <c r="CF390" s="69"/>
      <c r="CG390" s="69"/>
      <c r="CH390" s="69"/>
      <c r="CI390" s="66"/>
      <c r="CJ390" s="69"/>
      <c r="CK390" s="69"/>
      <c r="CL390" s="69"/>
      <c r="CM390" s="66"/>
      <c r="CN390" s="69"/>
      <c r="CO390" s="69"/>
      <c r="CP390" s="69"/>
      <c r="CQ390" s="66"/>
      <c r="CR390" s="69"/>
      <c r="CS390" s="69"/>
      <c r="CT390" s="69"/>
      <c r="CU390" s="66"/>
      <c r="CV390" s="69"/>
      <c r="CW390" s="69"/>
      <c r="CX390" s="69"/>
      <c r="CY390" s="66"/>
      <c r="CZ390" s="69"/>
      <c r="DA390" s="69"/>
      <c r="DB390" s="69"/>
      <c r="DC390" s="66"/>
      <c r="DD390" s="69"/>
      <c r="DE390" s="69"/>
      <c r="DF390" s="69"/>
      <c r="DG390" s="66"/>
      <c r="DH390" s="69"/>
      <c r="DI390" s="69"/>
      <c r="DJ390" s="69"/>
      <c r="DK390" s="70"/>
    </row>
    <row r="391" spans="63:115">
      <c r="BK391" s="69"/>
      <c r="BL391" s="69"/>
      <c r="BM391" s="69"/>
      <c r="BN391" s="66"/>
      <c r="BO391" s="69"/>
      <c r="BP391" s="69"/>
      <c r="BQ391" s="69"/>
      <c r="BR391" s="69"/>
      <c r="BS391" s="69"/>
      <c r="BT391" s="69"/>
      <c r="BU391" s="69"/>
      <c r="BV391" s="69"/>
      <c r="BW391" s="69"/>
      <c r="BX391" s="69"/>
      <c r="BY391" s="69"/>
      <c r="BZ391" s="69"/>
      <c r="CA391" s="66"/>
      <c r="CB391" s="69"/>
      <c r="CC391" s="69"/>
      <c r="CD391" s="69"/>
      <c r="CE391" s="66"/>
      <c r="CF391" s="69"/>
      <c r="CG391" s="69"/>
      <c r="CH391" s="69"/>
      <c r="CI391" s="66"/>
      <c r="CJ391" s="69"/>
      <c r="CK391" s="69"/>
      <c r="CL391" s="69"/>
      <c r="CM391" s="66"/>
      <c r="CN391" s="69"/>
      <c r="CO391" s="69"/>
      <c r="CP391" s="69"/>
      <c r="CQ391" s="66"/>
      <c r="CR391" s="69"/>
      <c r="CS391" s="69"/>
      <c r="CT391" s="69"/>
      <c r="CU391" s="66"/>
      <c r="CV391" s="69"/>
      <c r="CW391" s="69"/>
      <c r="CX391" s="69"/>
      <c r="CY391" s="66"/>
      <c r="CZ391" s="69"/>
      <c r="DA391" s="69"/>
      <c r="DB391" s="69"/>
      <c r="DC391" s="66"/>
      <c r="DD391" s="69"/>
      <c r="DE391" s="69"/>
      <c r="DF391" s="69"/>
      <c r="DG391" s="66"/>
      <c r="DH391" s="69"/>
      <c r="DI391" s="69"/>
      <c r="DJ391" s="69"/>
      <c r="DK391" s="70"/>
    </row>
    <row r="392" spans="63:115">
      <c r="BK392" s="69"/>
      <c r="BL392" s="69"/>
      <c r="BM392" s="69"/>
      <c r="BN392" s="66"/>
      <c r="BO392" s="69"/>
      <c r="BP392" s="69"/>
      <c r="BQ392" s="69"/>
      <c r="BR392" s="69"/>
      <c r="BS392" s="69"/>
      <c r="BT392" s="69"/>
      <c r="BU392" s="69"/>
      <c r="BV392" s="69"/>
      <c r="BW392" s="69"/>
      <c r="BX392" s="69"/>
      <c r="BY392" s="69"/>
      <c r="BZ392" s="69"/>
      <c r="CA392" s="66"/>
      <c r="CB392" s="69"/>
      <c r="CC392" s="69"/>
      <c r="CD392" s="69"/>
      <c r="CE392" s="66"/>
      <c r="CF392" s="69"/>
      <c r="CG392" s="69"/>
      <c r="CH392" s="69"/>
      <c r="CI392" s="66"/>
      <c r="CJ392" s="69"/>
      <c r="CK392" s="69"/>
      <c r="CL392" s="69"/>
      <c r="CM392" s="66"/>
      <c r="CN392" s="69"/>
      <c r="CO392" s="69"/>
      <c r="CP392" s="69"/>
      <c r="CQ392" s="66"/>
      <c r="CR392" s="69"/>
      <c r="CS392" s="69"/>
      <c r="CT392" s="69"/>
      <c r="CU392" s="66"/>
      <c r="CV392" s="69"/>
      <c r="CW392" s="69"/>
      <c r="CX392" s="69"/>
      <c r="CY392" s="66"/>
      <c r="CZ392" s="69"/>
      <c r="DA392" s="69"/>
      <c r="DB392" s="69"/>
      <c r="DC392" s="66"/>
      <c r="DD392" s="69"/>
      <c r="DE392" s="69"/>
      <c r="DF392" s="69"/>
      <c r="DG392" s="66"/>
      <c r="DH392" s="69"/>
      <c r="DI392" s="69"/>
      <c r="DJ392" s="69"/>
      <c r="DK392" s="70"/>
    </row>
    <row r="393" spans="63:115">
      <c r="BK393" s="69"/>
      <c r="BL393" s="69"/>
      <c r="BM393" s="69"/>
      <c r="BN393" s="66"/>
      <c r="BO393" s="69"/>
      <c r="BP393" s="69"/>
      <c r="BQ393" s="69"/>
      <c r="BR393" s="69"/>
      <c r="BS393" s="69"/>
      <c r="BT393" s="69"/>
      <c r="BU393" s="69"/>
      <c r="BV393" s="69"/>
      <c r="BW393" s="69"/>
      <c r="BX393" s="69"/>
      <c r="BY393" s="69"/>
      <c r="BZ393" s="69"/>
      <c r="CA393" s="66"/>
      <c r="CB393" s="69"/>
      <c r="CC393" s="69"/>
      <c r="CD393" s="69"/>
      <c r="CE393" s="66"/>
      <c r="CF393" s="69"/>
      <c r="CG393" s="69"/>
      <c r="CH393" s="69"/>
      <c r="CI393" s="66"/>
      <c r="CJ393" s="69"/>
      <c r="CK393" s="69"/>
      <c r="CL393" s="69"/>
      <c r="CM393" s="66"/>
      <c r="CN393" s="69"/>
      <c r="CO393" s="69"/>
      <c r="CP393" s="69"/>
      <c r="CQ393" s="66"/>
      <c r="CR393" s="69"/>
      <c r="CS393" s="69"/>
      <c r="CT393" s="69"/>
      <c r="CU393" s="66"/>
      <c r="CV393" s="69"/>
      <c r="CW393" s="69"/>
      <c r="CX393" s="69"/>
      <c r="CY393" s="66"/>
      <c r="CZ393" s="69"/>
      <c r="DA393" s="69"/>
      <c r="DB393" s="69"/>
      <c r="DC393" s="66"/>
      <c r="DD393" s="69"/>
      <c r="DE393" s="69"/>
      <c r="DF393" s="69"/>
      <c r="DG393" s="66"/>
      <c r="DH393" s="69"/>
      <c r="DI393" s="69"/>
      <c r="DJ393" s="69"/>
      <c r="DK393" s="70"/>
    </row>
    <row r="394" spans="63:115">
      <c r="BK394" s="69"/>
      <c r="BL394" s="69"/>
      <c r="BM394" s="69"/>
      <c r="BN394" s="66"/>
      <c r="BO394" s="69"/>
      <c r="BP394" s="69"/>
      <c r="BQ394" s="69"/>
      <c r="BR394" s="69"/>
      <c r="BS394" s="69"/>
      <c r="BT394" s="69"/>
      <c r="BU394" s="69"/>
      <c r="BV394" s="69"/>
      <c r="BW394" s="69"/>
      <c r="BX394" s="69"/>
      <c r="BY394" s="69"/>
      <c r="BZ394" s="69"/>
      <c r="CA394" s="66"/>
      <c r="CB394" s="69"/>
      <c r="CC394" s="69"/>
      <c r="CD394" s="69"/>
      <c r="CE394" s="66"/>
      <c r="CF394" s="69"/>
      <c r="CG394" s="69"/>
      <c r="CH394" s="69"/>
      <c r="CI394" s="66"/>
      <c r="CJ394" s="69"/>
      <c r="CK394" s="69"/>
      <c r="CL394" s="69"/>
      <c r="CM394" s="66"/>
      <c r="CN394" s="69"/>
      <c r="CO394" s="69"/>
      <c r="CP394" s="69"/>
      <c r="CQ394" s="66"/>
      <c r="CR394" s="69"/>
      <c r="CS394" s="69"/>
      <c r="CT394" s="69"/>
      <c r="CU394" s="66"/>
      <c r="CV394" s="69"/>
      <c r="CW394" s="69"/>
      <c r="CX394" s="69"/>
      <c r="CY394" s="66"/>
      <c r="CZ394" s="69"/>
      <c r="DA394" s="69"/>
      <c r="DB394" s="69"/>
      <c r="DC394" s="66"/>
      <c r="DD394" s="69"/>
      <c r="DE394" s="69"/>
      <c r="DF394" s="69"/>
      <c r="DG394" s="66"/>
      <c r="DH394" s="69"/>
      <c r="DI394" s="69"/>
      <c r="DJ394" s="69"/>
      <c r="DK394" s="70"/>
    </row>
    <row r="395" spans="63:115">
      <c r="BK395" s="69"/>
      <c r="BL395" s="69"/>
      <c r="BM395" s="69"/>
      <c r="BN395" s="66"/>
      <c r="BO395" s="69"/>
      <c r="BP395" s="69"/>
      <c r="BQ395" s="69"/>
      <c r="BR395" s="69"/>
      <c r="BS395" s="69"/>
      <c r="BT395" s="69"/>
      <c r="BU395" s="69"/>
      <c r="BV395" s="69"/>
      <c r="BW395" s="69"/>
      <c r="BX395" s="69"/>
      <c r="BY395" s="69"/>
      <c r="BZ395" s="69"/>
      <c r="CA395" s="66"/>
      <c r="CB395" s="69"/>
      <c r="CC395" s="69"/>
      <c r="CD395" s="69"/>
      <c r="CE395" s="66"/>
      <c r="CF395" s="69"/>
      <c r="CG395" s="69"/>
      <c r="CH395" s="69"/>
      <c r="CI395" s="66"/>
      <c r="CJ395" s="69"/>
      <c r="CK395" s="69"/>
      <c r="CL395" s="69"/>
      <c r="CM395" s="66"/>
      <c r="CN395" s="69"/>
      <c r="CO395" s="69"/>
      <c r="CP395" s="69"/>
      <c r="CQ395" s="66"/>
      <c r="CR395" s="69"/>
      <c r="CS395" s="69"/>
      <c r="CT395" s="69"/>
      <c r="CU395" s="66"/>
      <c r="CV395" s="69"/>
      <c r="CW395" s="69"/>
      <c r="CX395" s="69"/>
      <c r="CY395" s="66"/>
      <c r="CZ395" s="69"/>
      <c r="DA395" s="69"/>
      <c r="DB395" s="69"/>
      <c r="DC395" s="66"/>
      <c r="DD395" s="69"/>
      <c r="DE395" s="69"/>
      <c r="DF395" s="69"/>
      <c r="DG395" s="66"/>
      <c r="DH395" s="69"/>
      <c r="DI395" s="69"/>
      <c r="DJ395" s="69"/>
      <c r="DK395" s="70"/>
    </row>
    <row r="396" spans="63:115">
      <c r="BK396" s="69"/>
      <c r="BL396" s="69"/>
      <c r="BM396" s="69"/>
      <c r="BN396" s="66"/>
      <c r="BO396" s="69"/>
      <c r="BP396" s="69"/>
      <c r="BQ396" s="69"/>
      <c r="BR396" s="69"/>
      <c r="BS396" s="69"/>
      <c r="BT396" s="69"/>
      <c r="BU396" s="69"/>
      <c r="BV396" s="69"/>
      <c r="BW396" s="69"/>
      <c r="BX396" s="69"/>
      <c r="BY396" s="69"/>
      <c r="BZ396" s="69"/>
      <c r="CA396" s="66"/>
      <c r="CB396" s="69"/>
      <c r="CC396" s="69"/>
      <c r="CD396" s="69"/>
      <c r="CE396" s="66"/>
      <c r="CF396" s="69"/>
      <c r="CG396" s="69"/>
      <c r="CH396" s="69"/>
      <c r="CI396" s="66"/>
      <c r="CJ396" s="69"/>
      <c r="CK396" s="69"/>
      <c r="CL396" s="69"/>
      <c r="CM396" s="66"/>
      <c r="CN396" s="69"/>
      <c r="CO396" s="69"/>
      <c r="CP396" s="69"/>
      <c r="CQ396" s="66"/>
      <c r="CR396" s="69"/>
      <c r="CS396" s="69"/>
      <c r="CT396" s="69"/>
      <c r="CU396" s="66"/>
      <c r="CV396" s="69"/>
      <c r="CW396" s="69"/>
      <c r="CX396" s="69"/>
      <c r="CY396" s="66"/>
      <c r="CZ396" s="69"/>
      <c r="DA396" s="69"/>
      <c r="DB396" s="69"/>
      <c r="DC396" s="66"/>
      <c r="DD396" s="69"/>
      <c r="DE396" s="69"/>
      <c r="DF396" s="69"/>
      <c r="DG396" s="66"/>
      <c r="DH396" s="69"/>
      <c r="DI396" s="69"/>
      <c r="DJ396" s="69"/>
      <c r="DK396" s="70"/>
    </row>
    <row r="397" spans="63:115">
      <c r="BK397" s="69"/>
      <c r="BL397" s="69"/>
      <c r="BM397" s="69"/>
      <c r="BN397" s="66"/>
      <c r="BO397" s="69"/>
      <c r="BP397" s="69"/>
      <c r="BQ397" s="69"/>
      <c r="BR397" s="69"/>
      <c r="BS397" s="69"/>
      <c r="BT397" s="69"/>
      <c r="BU397" s="69"/>
      <c r="BV397" s="69"/>
      <c r="BW397" s="69"/>
      <c r="BX397" s="69"/>
      <c r="BY397" s="69"/>
      <c r="BZ397" s="69"/>
      <c r="CA397" s="66"/>
      <c r="CB397" s="69"/>
      <c r="CC397" s="69"/>
      <c r="CD397" s="69"/>
      <c r="CE397" s="66"/>
      <c r="CF397" s="69"/>
      <c r="CG397" s="69"/>
      <c r="CH397" s="69"/>
      <c r="CI397" s="66"/>
      <c r="CJ397" s="69"/>
      <c r="CK397" s="69"/>
      <c r="CL397" s="69"/>
      <c r="CM397" s="66"/>
      <c r="CN397" s="69"/>
      <c r="CO397" s="69"/>
      <c r="CP397" s="69"/>
      <c r="CQ397" s="66"/>
      <c r="CR397" s="69"/>
      <c r="CS397" s="69"/>
      <c r="CT397" s="69"/>
      <c r="CU397" s="66"/>
      <c r="CV397" s="69"/>
      <c r="CW397" s="69"/>
      <c r="CX397" s="69"/>
      <c r="CY397" s="66"/>
      <c r="CZ397" s="69"/>
      <c r="DA397" s="69"/>
      <c r="DB397" s="69"/>
      <c r="DC397" s="66"/>
      <c r="DD397" s="69"/>
      <c r="DE397" s="69"/>
      <c r="DF397" s="69"/>
      <c r="DG397" s="66"/>
      <c r="DH397" s="69"/>
      <c r="DI397" s="69"/>
      <c r="DJ397" s="69"/>
      <c r="DK397" s="70"/>
    </row>
    <row r="398" spans="63:115">
      <c r="BK398" s="69"/>
      <c r="BL398" s="69"/>
      <c r="BM398" s="69"/>
      <c r="BN398" s="66"/>
      <c r="BO398" s="69"/>
      <c r="BP398" s="69"/>
      <c r="BQ398" s="69"/>
      <c r="BR398" s="69"/>
      <c r="BS398" s="69"/>
      <c r="BT398" s="69"/>
      <c r="BU398" s="69"/>
      <c r="BV398" s="69"/>
      <c r="BW398" s="69"/>
      <c r="BX398" s="69"/>
      <c r="BY398" s="69"/>
      <c r="BZ398" s="69"/>
      <c r="CA398" s="66"/>
      <c r="CB398" s="69"/>
      <c r="CC398" s="69"/>
      <c r="CD398" s="69"/>
      <c r="CE398" s="66"/>
      <c r="CF398" s="69"/>
      <c r="CG398" s="69"/>
      <c r="CH398" s="69"/>
      <c r="CI398" s="66"/>
      <c r="CJ398" s="69"/>
      <c r="CK398" s="69"/>
      <c r="CL398" s="69"/>
      <c r="CM398" s="66"/>
      <c r="CN398" s="69"/>
      <c r="CO398" s="69"/>
      <c r="CP398" s="69"/>
      <c r="CQ398" s="66"/>
      <c r="CR398" s="69"/>
      <c r="CS398" s="69"/>
      <c r="CT398" s="69"/>
      <c r="CU398" s="66"/>
      <c r="CV398" s="69"/>
      <c r="CW398" s="69"/>
      <c r="CX398" s="69"/>
      <c r="CY398" s="66"/>
      <c r="CZ398" s="69"/>
      <c r="DA398" s="69"/>
      <c r="DB398" s="69"/>
      <c r="DC398" s="66"/>
      <c r="DD398" s="69"/>
      <c r="DE398" s="69"/>
      <c r="DF398" s="69"/>
      <c r="DG398" s="66"/>
      <c r="DH398" s="69"/>
      <c r="DI398" s="69"/>
      <c r="DJ398" s="69"/>
      <c r="DK398" s="70"/>
    </row>
    <row r="399" spans="63:115">
      <c r="BK399" s="69"/>
      <c r="BL399" s="69"/>
      <c r="BM399" s="69"/>
      <c r="BN399" s="66"/>
      <c r="BO399" s="69"/>
      <c r="BP399" s="69"/>
      <c r="BQ399" s="69"/>
      <c r="BR399" s="69"/>
      <c r="BS399" s="69"/>
      <c r="BT399" s="69"/>
      <c r="BU399" s="69"/>
      <c r="BV399" s="69"/>
      <c r="BW399" s="69"/>
      <c r="BX399" s="69"/>
      <c r="BY399" s="69"/>
      <c r="BZ399" s="69"/>
      <c r="CA399" s="66"/>
      <c r="CB399" s="69"/>
      <c r="CC399" s="69"/>
      <c r="CD399" s="69"/>
      <c r="CE399" s="66"/>
      <c r="CF399" s="69"/>
      <c r="CG399" s="69"/>
      <c r="CH399" s="69"/>
      <c r="CI399" s="66"/>
      <c r="CJ399" s="69"/>
      <c r="CK399" s="69"/>
      <c r="CL399" s="69"/>
      <c r="CM399" s="66"/>
      <c r="CN399" s="69"/>
      <c r="CO399" s="69"/>
      <c r="CP399" s="69"/>
      <c r="CQ399" s="66"/>
      <c r="CR399" s="69"/>
      <c r="CS399" s="69"/>
      <c r="CT399" s="69"/>
      <c r="CU399" s="66"/>
      <c r="CV399" s="69"/>
      <c r="CW399" s="69"/>
      <c r="CX399" s="69"/>
      <c r="CY399" s="66"/>
      <c r="CZ399" s="69"/>
      <c r="DA399" s="69"/>
      <c r="DB399" s="69"/>
      <c r="DC399" s="66"/>
      <c r="DD399" s="69"/>
      <c r="DE399" s="69"/>
      <c r="DF399" s="69"/>
      <c r="DG399" s="66"/>
      <c r="DH399" s="69"/>
      <c r="DI399" s="69"/>
      <c r="DJ399" s="69"/>
      <c r="DK399" s="70"/>
    </row>
    <row r="400" spans="63:115">
      <c r="BK400" s="69"/>
      <c r="BL400" s="69"/>
      <c r="BM400" s="69"/>
      <c r="BN400" s="66"/>
      <c r="BO400" s="69"/>
      <c r="BP400" s="69"/>
      <c r="BQ400" s="69"/>
      <c r="BR400" s="69"/>
      <c r="BS400" s="69"/>
      <c r="BT400" s="69"/>
      <c r="BU400" s="69"/>
      <c r="BV400" s="69"/>
      <c r="BW400" s="69"/>
      <c r="BX400" s="69"/>
      <c r="BY400" s="69"/>
      <c r="BZ400" s="69"/>
      <c r="CA400" s="66"/>
      <c r="CB400" s="69"/>
      <c r="CC400" s="69"/>
      <c r="CD400" s="69"/>
      <c r="CE400" s="66"/>
      <c r="CF400" s="69"/>
      <c r="CG400" s="69"/>
      <c r="CH400" s="69"/>
      <c r="CI400" s="66"/>
      <c r="CJ400" s="69"/>
      <c r="CK400" s="69"/>
      <c r="CL400" s="69"/>
      <c r="CM400" s="66"/>
      <c r="CN400" s="69"/>
      <c r="CO400" s="69"/>
      <c r="CP400" s="69"/>
      <c r="CQ400" s="66"/>
      <c r="CR400" s="69"/>
      <c r="CS400" s="69"/>
      <c r="CT400" s="69"/>
      <c r="CU400" s="66"/>
      <c r="CV400" s="69"/>
      <c r="CW400" s="69"/>
      <c r="CX400" s="69"/>
      <c r="CY400" s="66"/>
      <c r="CZ400" s="69"/>
      <c r="DA400" s="69"/>
      <c r="DB400" s="69"/>
      <c r="DC400" s="66"/>
      <c r="DD400" s="69"/>
      <c r="DE400" s="69"/>
      <c r="DF400" s="69"/>
      <c r="DG400" s="66"/>
      <c r="DH400" s="69"/>
      <c r="DI400" s="69"/>
      <c r="DJ400" s="69"/>
      <c r="DK400" s="70"/>
    </row>
    <row r="401" spans="63:115">
      <c r="BK401" s="69"/>
      <c r="BL401" s="69"/>
      <c r="BM401" s="69"/>
      <c r="BN401" s="66"/>
      <c r="BO401" s="69"/>
      <c r="BP401" s="69"/>
      <c r="BQ401" s="69"/>
      <c r="BR401" s="69"/>
      <c r="BS401" s="69"/>
      <c r="BT401" s="69"/>
      <c r="BU401" s="69"/>
      <c r="BV401" s="69"/>
      <c r="BW401" s="69"/>
      <c r="BX401" s="69"/>
      <c r="BY401" s="69"/>
      <c r="BZ401" s="69"/>
      <c r="CA401" s="66"/>
      <c r="CB401" s="69"/>
      <c r="CC401" s="69"/>
      <c r="CD401" s="69"/>
      <c r="CE401" s="66"/>
      <c r="CF401" s="69"/>
      <c r="CG401" s="69"/>
      <c r="CH401" s="69"/>
      <c r="CI401" s="66"/>
      <c r="CJ401" s="69"/>
      <c r="CK401" s="69"/>
      <c r="CL401" s="69"/>
      <c r="CM401" s="66"/>
      <c r="CN401" s="69"/>
      <c r="CO401" s="69"/>
      <c r="CP401" s="69"/>
      <c r="CQ401" s="66"/>
      <c r="CR401" s="69"/>
      <c r="CS401" s="69"/>
      <c r="CT401" s="69"/>
      <c r="CU401" s="66"/>
      <c r="CV401" s="69"/>
      <c r="CW401" s="69"/>
      <c r="CX401" s="69"/>
      <c r="CY401" s="66"/>
      <c r="CZ401" s="69"/>
      <c r="DA401" s="69"/>
      <c r="DB401" s="69"/>
      <c r="DC401" s="66"/>
      <c r="DD401" s="69"/>
      <c r="DE401" s="69"/>
      <c r="DF401" s="69"/>
      <c r="DG401" s="66"/>
      <c r="DH401" s="69"/>
      <c r="DI401" s="69"/>
      <c r="DJ401" s="69"/>
      <c r="DK401" s="70"/>
    </row>
    <row r="402" spans="63:115">
      <c r="BK402" s="69"/>
      <c r="BL402" s="69"/>
      <c r="BM402" s="69"/>
      <c r="BN402" s="66"/>
      <c r="BO402" s="69"/>
      <c r="BP402" s="69"/>
      <c r="BQ402" s="69"/>
      <c r="BR402" s="69"/>
      <c r="BS402" s="69"/>
      <c r="BT402" s="69"/>
      <c r="BU402" s="69"/>
      <c r="BV402" s="69"/>
      <c r="BW402" s="69"/>
      <c r="BX402" s="69"/>
      <c r="BY402" s="69"/>
      <c r="BZ402" s="69"/>
      <c r="CA402" s="66"/>
      <c r="CB402" s="69"/>
      <c r="CC402" s="69"/>
      <c r="CD402" s="69"/>
      <c r="CE402" s="66"/>
      <c r="CF402" s="69"/>
      <c r="CG402" s="69"/>
      <c r="CH402" s="69"/>
      <c r="CI402" s="66"/>
      <c r="CJ402" s="69"/>
      <c r="CK402" s="69"/>
      <c r="CL402" s="69"/>
      <c r="CM402" s="66"/>
      <c r="CN402" s="69"/>
      <c r="CO402" s="69"/>
      <c r="CP402" s="69"/>
      <c r="CQ402" s="66"/>
      <c r="CR402" s="69"/>
      <c r="CS402" s="69"/>
      <c r="CT402" s="69"/>
      <c r="CU402" s="66"/>
      <c r="CV402" s="69"/>
      <c r="CW402" s="69"/>
      <c r="CX402" s="69"/>
      <c r="CY402" s="66"/>
      <c r="CZ402" s="69"/>
      <c r="DA402" s="69"/>
      <c r="DB402" s="69"/>
      <c r="DC402" s="66"/>
      <c r="DD402" s="69"/>
      <c r="DE402" s="69"/>
      <c r="DF402" s="69"/>
      <c r="DG402" s="66"/>
      <c r="DH402" s="69"/>
      <c r="DI402" s="69"/>
      <c r="DJ402" s="69"/>
      <c r="DK402" s="70"/>
    </row>
    <row r="403" spans="63:115">
      <c r="BK403" s="69"/>
      <c r="BL403" s="69"/>
      <c r="BM403" s="69"/>
      <c r="BN403" s="66"/>
      <c r="BO403" s="69"/>
      <c r="BP403" s="69"/>
      <c r="BQ403" s="69"/>
      <c r="BR403" s="69"/>
      <c r="BS403" s="69"/>
      <c r="BT403" s="69"/>
      <c r="BU403" s="69"/>
      <c r="BV403" s="69"/>
      <c r="BW403" s="69"/>
      <c r="BX403" s="69"/>
      <c r="BY403" s="69"/>
      <c r="BZ403" s="69"/>
      <c r="CA403" s="66"/>
      <c r="CB403" s="69"/>
      <c r="CC403" s="69"/>
      <c r="CD403" s="69"/>
      <c r="CE403" s="66"/>
      <c r="CF403" s="69"/>
      <c r="CG403" s="69"/>
      <c r="CH403" s="69"/>
      <c r="CI403" s="66"/>
      <c r="CJ403" s="69"/>
      <c r="CK403" s="69"/>
      <c r="CL403" s="69"/>
      <c r="CM403" s="66"/>
      <c r="CN403" s="69"/>
      <c r="CO403" s="69"/>
      <c r="CP403" s="69"/>
      <c r="CQ403" s="66"/>
      <c r="CR403" s="69"/>
      <c r="CS403" s="69"/>
      <c r="CT403" s="69"/>
      <c r="CU403" s="66"/>
      <c r="CV403" s="69"/>
      <c r="CW403" s="69"/>
      <c r="CX403" s="69"/>
      <c r="CY403" s="66"/>
      <c r="CZ403" s="69"/>
      <c r="DA403" s="69"/>
      <c r="DB403" s="69"/>
      <c r="DC403" s="66"/>
      <c r="DD403" s="69"/>
      <c r="DE403" s="69"/>
      <c r="DF403" s="69"/>
      <c r="DG403" s="66"/>
      <c r="DH403" s="69"/>
      <c r="DI403" s="69"/>
      <c r="DJ403" s="69"/>
      <c r="DK403" s="70"/>
    </row>
    <row r="404" spans="63:115">
      <c r="BK404" s="69"/>
      <c r="BL404" s="69"/>
      <c r="BM404" s="69"/>
      <c r="BN404" s="66"/>
      <c r="BO404" s="69"/>
      <c r="BP404" s="69"/>
      <c r="BQ404" s="69"/>
      <c r="BR404" s="69"/>
      <c r="BS404" s="69"/>
      <c r="BT404" s="69"/>
      <c r="BU404" s="69"/>
      <c r="BV404" s="69"/>
      <c r="BW404" s="69"/>
      <c r="BX404" s="69"/>
      <c r="BY404" s="69"/>
      <c r="BZ404" s="69"/>
      <c r="CA404" s="66"/>
      <c r="CB404" s="69"/>
      <c r="CC404" s="69"/>
      <c r="CD404" s="69"/>
      <c r="CE404" s="66"/>
      <c r="CF404" s="69"/>
      <c r="CG404" s="69"/>
      <c r="CH404" s="69"/>
      <c r="CI404" s="66"/>
      <c r="CJ404" s="69"/>
      <c r="CK404" s="69"/>
      <c r="CL404" s="69"/>
      <c r="CM404" s="66"/>
      <c r="CN404" s="69"/>
      <c r="CO404" s="69"/>
      <c r="CP404" s="69"/>
      <c r="CQ404" s="66"/>
      <c r="CR404" s="69"/>
      <c r="CS404" s="69"/>
      <c r="CT404" s="69"/>
      <c r="CU404" s="66"/>
      <c r="CV404" s="69"/>
      <c r="CW404" s="69"/>
      <c r="CX404" s="69"/>
      <c r="CY404" s="66"/>
      <c r="CZ404" s="69"/>
      <c r="DA404" s="69"/>
      <c r="DB404" s="69"/>
      <c r="DC404" s="66"/>
      <c r="DD404" s="69"/>
      <c r="DE404" s="69"/>
      <c r="DF404" s="69"/>
      <c r="DG404" s="66"/>
      <c r="DH404" s="69"/>
      <c r="DI404" s="69"/>
      <c r="DJ404" s="69"/>
      <c r="DK404" s="70"/>
    </row>
    <row r="405" spans="63:115">
      <c r="BK405" s="69"/>
      <c r="BL405" s="69"/>
      <c r="BM405" s="69"/>
      <c r="BN405" s="66"/>
      <c r="BO405" s="69"/>
      <c r="BP405" s="69"/>
      <c r="BQ405" s="69"/>
      <c r="BR405" s="69"/>
      <c r="BS405" s="69"/>
      <c r="BT405" s="69"/>
      <c r="BU405" s="69"/>
      <c r="BV405" s="69"/>
      <c r="BW405" s="69"/>
      <c r="BX405" s="69"/>
      <c r="BY405" s="69"/>
      <c r="BZ405" s="69"/>
      <c r="CA405" s="66"/>
      <c r="CB405" s="69"/>
      <c r="CC405" s="69"/>
      <c r="CD405" s="69"/>
      <c r="CE405" s="66"/>
      <c r="CF405" s="69"/>
      <c r="CG405" s="69"/>
      <c r="CH405" s="69"/>
      <c r="CI405" s="66"/>
      <c r="CJ405" s="69"/>
      <c r="CK405" s="69"/>
      <c r="CL405" s="69"/>
      <c r="CM405" s="66"/>
      <c r="CN405" s="69"/>
      <c r="CO405" s="69"/>
      <c r="CP405" s="69"/>
      <c r="CQ405" s="66"/>
      <c r="CR405" s="69"/>
      <c r="CS405" s="69"/>
      <c r="CT405" s="69"/>
      <c r="CU405" s="66"/>
      <c r="CV405" s="69"/>
      <c r="CW405" s="69"/>
      <c r="CX405" s="69"/>
      <c r="CY405" s="66"/>
      <c r="CZ405" s="69"/>
      <c r="DA405" s="69"/>
      <c r="DB405" s="69"/>
      <c r="DC405" s="66"/>
      <c r="DD405" s="69"/>
      <c r="DE405" s="69"/>
      <c r="DF405" s="69"/>
      <c r="DG405" s="66"/>
      <c r="DH405" s="69"/>
      <c r="DI405" s="69"/>
      <c r="DJ405" s="69"/>
      <c r="DK405" s="70"/>
    </row>
    <row r="406" spans="63:115">
      <c r="BK406" s="69"/>
      <c r="BL406" s="69"/>
      <c r="BM406" s="69"/>
      <c r="BN406" s="66"/>
      <c r="BO406" s="69"/>
      <c r="BP406" s="69"/>
      <c r="BQ406" s="69"/>
      <c r="BR406" s="69"/>
      <c r="BS406" s="69"/>
      <c r="BT406" s="69"/>
      <c r="BU406" s="69"/>
      <c r="BV406" s="69"/>
      <c r="BW406" s="69"/>
      <c r="BX406" s="69"/>
      <c r="BY406" s="69"/>
      <c r="BZ406" s="69"/>
      <c r="CA406" s="66"/>
      <c r="CB406" s="69"/>
      <c r="CC406" s="69"/>
      <c r="CD406" s="69"/>
      <c r="CE406" s="66"/>
      <c r="CF406" s="69"/>
      <c r="CG406" s="69"/>
      <c r="CH406" s="69"/>
      <c r="CI406" s="66"/>
      <c r="CJ406" s="69"/>
      <c r="CK406" s="69"/>
      <c r="CL406" s="69"/>
      <c r="CM406" s="66"/>
      <c r="CN406" s="69"/>
      <c r="CO406" s="69"/>
      <c r="CP406" s="69"/>
      <c r="CQ406" s="66"/>
      <c r="CR406" s="69"/>
      <c r="CS406" s="69"/>
      <c r="CT406" s="69"/>
      <c r="CU406" s="66"/>
      <c r="CV406" s="69"/>
      <c r="CW406" s="69"/>
      <c r="CX406" s="69"/>
      <c r="CY406" s="66"/>
      <c r="CZ406" s="69"/>
      <c r="DA406" s="69"/>
      <c r="DB406" s="69"/>
      <c r="DC406" s="66"/>
      <c r="DD406" s="69"/>
      <c r="DE406" s="69"/>
      <c r="DF406" s="69"/>
      <c r="DG406" s="66"/>
      <c r="DH406" s="69"/>
      <c r="DI406" s="69"/>
      <c r="DJ406" s="69"/>
      <c r="DK406" s="70"/>
    </row>
    <row r="407" spans="63:115">
      <c r="BK407" s="69"/>
      <c r="BL407" s="69"/>
      <c r="BM407" s="69"/>
      <c r="BN407" s="66"/>
      <c r="BO407" s="69"/>
      <c r="BP407" s="69"/>
      <c r="BQ407" s="69"/>
      <c r="BR407" s="69"/>
      <c r="BS407" s="69"/>
      <c r="BT407" s="69"/>
      <c r="BU407" s="69"/>
      <c r="BV407" s="69"/>
      <c r="BW407" s="69"/>
      <c r="BX407" s="69"/>
      <c r="BY407" s="69"/>
      <c r="BZ407" s="69"/>
      <c r="CA407" s="66"/>
      <c r="CB407" s="69"/>
      <c r="CC407" s="69"/>
      <c r="CD407" s="69"/>
      <c r="CE407" s="66"/>
      <c r="CF407" s="69"/>
      <c r="CG407" s="69"/>
      <c r="CH407" s="69"/>
      <c r="CI407" s="66"/>
      <c r="CJ407" s="69"/>
      <c r="CK407" s="69"/>
      <c r="CL407" s="69"/>
      <c r="CM407" s="66"/>
      <c r="CN407" s="69"/>
      <c r="CO407" s="69"/>
      <c r="CP407" s="69"/>
      <c r="CQ407" s="66"/>
      <c r="CR407" s="69"/>
      <c r="CS407" s="69"/>
      <c r="CT407" s="69"/>
      <c r="CU407" s="66"/>
      <c r="CV407" s="69"/>
      <c r="CW407" s="69"/>
      <c r="CX407" s="69"/>
      <c r="CY407" s="66"/>
      <c r="CZ407" s="69"/>
      <c r="DA407" s="69"/>
      <c r="DB407" s="69"/>
      <c r="DC407" s="66"/>
      <c r="DD407" s="69"/>
      <c r="DE407" s="69"/>
      <c r="DF407" s="69"/>
      <c r="DG407" s="66"/>
      <c r="DH407" s="69"/>
      <c r="DI407" s="69"/>
      <c r="DJ407" s="69"/>
      <c r="DK407" s="70"/>
    </row>
    <row r="408" spans="63:115">
      <c r="BK408" s="69"/>
      <c r="BL408" s="69"/>
      <c r="BM408" s="69"/>
      <c r="BN408" s="66"/>
      <c r="BO408" s="69"/>
      <c r="BP408" s="69"/>
      <c r="BQ408" s="69"/>
      <c r="BR408" s="69"/>
      <c r="BS408" s="69"/>
      <c r="BT408" s="69"/>
      <c r="BU408" s="69"/>
      <c r="BV408" s="69"/>
      <c r="BW408" s="69"/>
      <c r="BX408" s="69"/>
      <c r="BY408" s="69"/>
      <c r="BZ408" s="69"/>
      <c r="CA408" s="66"/>
      <c r="CB408" s="69"/>
      <c r="CC408" s="69"/>
      <c r="CD408" s="69"/>
      <c r="CE408" s="66"/>
      <c r="CF408" s="69"/>
      <c r="CG408" s="69"/>
      <c r="CH408" s="69"/>
      <c r="CI408" s="66"/>
      <c r="CJ408" s="69"/>
      <c r="CK408" s="69"/>
      <c r="CL408" s="69"/>
      <c r="CM408" s="66"/>
      <c r="CN408" s="69"/>
      <c r="CO408" s="69"/>
      <c r="CP408" s="69"/>
      <c r="CQ408" s="66"/>
      <c r="CR408" s="69"/>
      <c r="CS408" s="69"/>
      <c r="CT408" s="69"/>
      <c r="CU408" s="66"/>
      <c r="CV408" s="69"/>
      <c r="CW408" s="69"/>
      <c r="CX408" s="69"/>
      <c r="CY408" s="66"/>
      <c r="CZ408" s="69"/>
      <c r="DA408" s="69"/>
      <c r="DB408" s="69"/>
      <c r="DC408" s="66"/>
      <c r="DD408" s="69"/>
      <c r="DE408" s="69"/>
      <c r="DF408" s="69"/>
      <c r="DG408" s="66"/>
      <c r="DH408" s="69"/>
      <c r="DI408" s="69"/>
      <c r="DJ408" s="69"/>
      <c r="DK408" s="70"/>
    </row>
    <row r="409" spans="63:115">
      <c r="BK409" s="69"/>
      <c r="BL409" s="69"/>
      <c r="BM409" s="69"/>
      <c r="BN409" s="66"/>
      <c r="BO409" s="69"/>
      <c r="BP409" s="69"/>
      <c r="BQ409" s="69"/>
      <c r="BR409" s="69"/>
      <c r="BS409" s="69"/>
      <c r="BT409" s="69"/>
      <c r="BU409" s="69"/>
      <c r="BV409" s="69"/>
      <c r="BW409" s="69"/>
      <c r="BX409" s="69"/>
      <c r="BY409" s="69"/>
      <c r="BZ409" s="69"/>
      <c r="CA409" s="66"/>
      <c r="CB409" s="69"/>
      <c r="CC409" s="69"/>
      <c r="CD409" s="69"/>
      <c r="CE409" s="66"/>
      <c r="CF409" s="69"/>
      <c r="CG409" s="69"/>
      <c r="CH409" s="69"/>
      <c r="CI409" s="66"/>
      <c r="CJ409" s="69"/>
      <c r="CK409" s="69"/>
      <c r="CL409" s="69"/>
      <c r="CM409" s="66"/>
      <c r="CN409" s="69"/>
      <c r="CO409" s="69"/>
      <c r="CP409" s="69"/>
      <c r="CQ409" s="66"/>
      <c r="CR409" s="69"/>
      <c r="CS409" s="69"/>
      <c r="CT409" s="69"/>
      <c r="CU409" s="66"/>
      <c r="CV409" s="69"/>
      <c r="CW409" s="69"/>
      <c r="CX409" s="69"/>
      <c r="CY409" s="66"/>
      <c r="CZ409" s="69"/>
      <c r="DA409" s="69"/>
      <c r="DB409" s="69"/>
      <c r="DC409" s="66"/>
      <c r="DD409" s="69"/>
      <c r="DE409" s="69"/>
      <c r="DF409" s="69"/>
      <c r="DG409" s="66"/>
      <c r="DH409" s="69"/>
      <c r="DI409" s="69"/>
      <c r="DJ409" s="69"/>
      <c r="DK409" s="70"/>
    </row>
    <row r="410" spans="63:115">
      <c r="BK410" s="69"/>
      <c r="BL410" s="69"/>
      <c r="BM410" s="69"/>
      <c r="BN410" s="66"/>
      <c r="BO410" s="69"/>
      <c r="BP410" s="69"/>
      <c r="BQ410" s="69"/>
      <c r="BR410" s="69"/>
      <c r="BS410" s="69"/>
      <c r="BT410" s="69"/>
      <c r="BU410" s="69"/>
      <c r="BV410" s="69"/>
      <c r="BW410" s="69"/>
      <c r="BX410" s="69"/>
      <c r="BY410" s="69"/>
      <c r="BZ410" s="69"/>
      <c r="CA410" s="66"/>
      <c r="CB410" s="69"/>
      <c r="CC410" s="69"/>
      <c r="CD410" s="69"/>
      <c r="CE410" s="66"/>
      <c r="CF410" s="69"/>
      <c r="CG410" s="69"/>
      <c r="CH410" s="69"/>
      <c r="CI410" s="66"/>
      <c r="CJ410" s="69"/>
      <c r="CK410" s="69"/>
      <c r="CL410" s="69"/>
      <c r="CM410" s="66"/>
      <c r="CN410" s="69"/>
      <c r="CO410" s="69"/>
      <c r="CP410" s="69"/>
      <c r="CQ410" s="66"/>
      <c r="CR410" s="69"/>
      <c r="CS410" s="69"/>
      <c r="CT410" s="69"/>
      <c r="CU410" s="66"/>
      <c r="CV410" s="69"/>
      <c r="CW410" s="69"/>
      <c r="CX410" s="69"/>
      <c r="CY410" s="66"/>
      <c r="CZ410" s="69"/>
      <c r="DA410" s="69"/>
      <c r="DB410" s="69"/>
      <c r="DC410" s="66"/>
      <c r="DD410" s="69"/>
      <c r="DE410" s="69"/>
      <c r="DF410" s="69"/>
      <c r="DG410" s="66"/>
      <c r="DH410" s="69"/>
      <c r="DI410" s="69"/>
      <c r="DJ410" s="69"/>
      <c r="DK410" s="70"/>
    </row>
    <row r="411" spans="63:115">
      <c r="BK411" s="69"/>
      <c r="BL411" s="69"/>
      <c r="BM411" s="69"/>
      <c r="BN411" s="66"/>
      <c r="BO411" s="69"/>
      <c r="BP411" s="69"/>
      <c r="BQ411" s="69"/>
      <c r="BR411" s="69"/>
      <c r="BS411" s="69"/>
      <c r="BT411" s="69"/>
      <c r="BU411" s="69"/>
      <c r="BV411" s="69"/>
      <c r="BW411" s="69"/>
      <c r="BX411" s="69"/>
      <c r="BY411" s="69"/>
      <c r="BZ411" s="69"/>
      <c r="CA411" s="66"/>
      <c r="CB411" s="69"/>
      <c r="CC411" s="69"/>
      <c r="CD411" s="69"/>
      <c r="CE411" s="66"/>
      <c r="CF411" s="69"/>
      <c r="CG411" s="69"/>
      <c r="CH411" s="69"/>
      <c r="CI411" s="66"/>
      <c r="CJ411" s="69"/>
      <c r="CK411" s="69"/>
      <c r="CL411" s="69"/>
      <c r="CM411" s="66"/>
      <c r="CN411" s="69"/>
      <c r="CO411" s="69"/>
      <c r="CP411" s="69"/>
      <c r="CQ411" s="66"/>
      <c r="CR411" s="69"/>
      <c r="CS411" s="69"/>
      <c r="CT411" s="69"/>
      <c r="CU411" s="66"/>
      <c r="CV411" s="69"/>
      <c r="CW411" s="69"/>
      <c r="CX411" s="69"/>
      <c r="CY411" s="66"/>
      <c r="CZ411" s="69"/>
      <c r="DA411" s="69"/>
      <c r="DB411" s="69"/>
      <c r="DC411" s="66"/>
      <c r="DD411" s="69"/>
      <c r="DE411" s="69"/>
      <c r="DF411" s="69"/>
      <c r="DG411" s="66"/>
      <c r="DH411" s="69"/>
      <c r="DI411" s="69"/>
      <c r="DJ411" s="69"/>
      <c r="DK411" s="70"/>
    </row>
    <row r="412" spans="63:115">
      <c r="BK412" s="69"/>
      <c r="BL412" s="69"/>
      <c r="BM412" s="69"/>
      <c r="BN412" s="66"/>
      <c r="BO412" s="69"/>
      <c r="BP412" s="69"/>
      <c r="BQ412" s="69"/>
      <c r="BR412" s="69"/>
      <c r="BS412" s="69"/>
      <c r="BT412" s="69"/>
      <c r="BU412" s="69"/>
      <c r="BV412" s="69"/>
      <c r="BW412" s="69"/>
      <c r="BX412" s="69"/>
      <c r="BY412" s="69"/>
      <c r="BZ412" s="69"/>
      <c r="CA412" s="66"/>
      <c r="CB412" s="69"/>
      <c r="CC412" s="69"/>
      <c r="CD412" s="69"/>
      <c r="CE412" s="66"/>
      <c r="CF412" s="69"/>
      <c r="CG412" s="69"/>
      <c r="CH412" s="69"/>
      <c r="CI412" s="66"/>
      <c r="CJ412" s="69"/>
      <c r="CK412" s="69"/>
      <c r="CL412" s="69"/>
      <c r="CM412" s="66"/>
      <c r="CN412" s="69"/>
      <c r="CO412" s="69"/>
      <c r="CP412" s="69"/>
      <c r="CQ412" s="66"/>
      <c r="CR412" s="69"/>
      <c r="CS412" s="69"/>
      <c r="CT412" s="69"/>
      <c r="CU412" s="66"/>
      <c r="CV412" s="69"/>
      <c r="CW412" s="69"/>
      <c r="CX412" s="69"/>
      <c r="CY412" s="66"/>
      <c r="CZ412" s="69"/>
      <c r="DA412" s="69"/>
      <c r="DB412" s="69"/>
      <c r="DC412" s="66"/>
      <c r="DD412" s="69"/>
      <c r="DE412" s="69"/>
      <c r="DF412" s="69"/>
      <c r="DG412" s="66"/>
      <c r="DH412" s="69"/>
      <c r="DI412" s="69"/>
      <c r="DJ412" s="69"/>
      <c r="DK412" s="70"/>
    </row>
    <row r="413" spans="63:115">
      <c r="BK413" s="69"/>
      <c r="BL413" s="69"/>
      <c r="BM413" s="69"/>
      <c r="BN413" s="66"/>
      <c r="BO413" s="69"/>
      <c r="BP413" s="69"/>
      <c r="BQ413" s="69"/>
      <c r="BR413" s="69"/>
      <c r="BS413" s="69"/>
      <c r="BT413" s="69"/>
      <c r="BU413" s="69"/>
      <c r="BV413" s="69"/>
      <c r="BW413" s="69"/>
      <c r="BX413" s="69"/>
      <c r="BY413" s="69"/>
      <c r="BZ413" s="69"/>
      <c r="CA413" s="66"/>
      <c r="CB413" s="69"/>
      <c r="CC413" s="69"/>
      <c r="CD413" s="69"/>
      <c r="CE413" s="66"/>
      <c r="CF413" s="69"/>
      <c r="CG413" s="69"/>
      <c r="CH413" s="69"/>
      <c r="CI413" s="66"/>
      <c r="CJ413" s="69"/>
      <c r="CK413" s="69"/>
      <c r="CL413" s="69"/>
      <c r="CM413" s="66"/>
      <c r="CN413" s="69"/>
      <c r="CO413" s="69"/>
      <c r="CP413" s="69"/>
      <c r="CQ413" s="66"/>
      <c r="CR413" s="69"/>
      <c r="CS413" s="69"/>
      <c r="CT413" s="69"/>
      <c r="CU413" s="66"/>
      <c r="CV413" s="69"/>
      <c r="CW413" s="69"/>
      <c r="CX413" s="69"/>
      <c r="CY413" s="66"/>
      <c r="CZ413" s="69"/>
      <c r="DA413" s="69"/>
      <c r="DB413" s="69"/>
      <c r="DC413" s="66"/>
      <c r="DD413" s="69"/>
      <c r="DE413" s="69"/>
      <c r="DF413" s="69"/>
      <c r="DG413" s="66"/>
      <c r="DH413" s="69"/>
      <c r="DI413" s="69"/>
      <c r="DJ413" s="69"/>
      <c r="DK413" s="70"/>
    </row>
    <row r="414" spans="63:115">
      <c r="BK414" s="69"/>
      <c r="BL414" s="69"/>
      <c r="BM414" s="69"/>
      <c r="BN414" s="66"/>
      <c r="BO414" s="69"/>
      <c r="BP414" s="69"/>
      <c r="BQ414" s="69"/>
      <c r="BR414" s="69"/>
      <c r="BS414" s="69"/>
      <c r="BT414" s="69"/>
      <c r="BU414" s="69"/>
      <c r="BV414" s="69"/>
      <c r="BW414" s="69"/>
      <c r="BX414" s="69"/>
      <c r="BY414" s="69"/>
      <c r="BZ414" s="69"/>
      <c r="CA414" s="66"/>
      <c r="CB414" s="69"/>
      <c r="CC414" s="69"/>
      <c r="CD414" s="69"/>
      <c r="CE414" s="66"/>
      <c r="CF414" s="69"/>
      <c r="CG414" s="69"/>
      <c r="CH414" s="69"/>
      <c r="CI414" s="66"/>
      <c r="CJ414" s="69"/>
      <c r="CK414" s="69"/>
      <c r="CL414" s="69"/>
      <c r="CM414" s="66"/>
      <c r="CN414" s="69"/>
      <c r="CO414" s="69"/>
      <c r="CP414" s="69"/>
      <c r="CQ414" s="66"/>
      <c r="CR414" s="69"/>
      <c r="CS414" s="69"/>
      <c r="CT414" s="69"/>
      <c r="CU414" s="66"/>
      <c r="CV414" s="69"/>
      <c r="CW414" s="69"/>
      <c r="CX414" s="69"/>
      <c r="CY414" s="66"/>
      <c r="CZ414" s="69"/>
      <c r="DA414" s="69"/>
      <c r="DB414" s="69"/>
      <c r="DC414" s="66"/>
      <c r="DD414" s="69"/>
      <c r="DE414" s="69"/>
      <c r="DF414" s="69"/>
      <c r="DG414" s="66"/>
      <c r="DH414" s="69"/>
      <c r="DI414" s="69"/>
      <c r="DJ414" s="69"/>
      <c r="DK414" s="70"/>
    </row>
    <row r="415" spans="63:115">
      <c r="BK415" s="69"/>
      <c r="BL415" s="69"/>
      <c r="BM415" s="69"/>
      <c r="BN415" s="66"/>
      <c r="BO415" s="69"/>
      <c r="BP415" s="69"/>
      <c r="BQ415" s="69"/>
      <c r="BR415" s="69"/>
      <c r="BS415" s="69"/>
      <c r="BT415" s="69"/>
      <c r="BU415" s="69"/>
      <c r="BV415" s="69"/>
      <c r="BW415" s="69"/>
      <c r="BX415" s="69"/>
      <c r="BY415" s="69"/>
      <c r="BZ415" s="69"/>
      <c r="CA415" s="66"/>
      <c r="CB415" s="69"/>
      <c r="CC415" s="69"/>
      <c r="CD415" s="69"/>
      <c r="CE415" s="66"/>
      <c r="CF415" s="69"/>
      <c r="CG415" s="69"/>
      <c r="CH415" s="69"/>
      <c r="CI415" s="66"/>
      <c r="CJ415" s="69"/>
      <c r="CK415" s="69"/>
      <c r="CL415" s="69"/>
      <c r="CM415" s="66"/>
      <c r="CN415" s="69"/>
      <c r="CO415" s="69"/>
      <c r="CP415" s="69"/>
      <c r="CQ415" s="66"/>
      <c r="CR415" s="69"/>
      <c r="CS415" s="69"/>
      <c r="CT415" s="69"/>
      <c r="CU415" s="66"/>
      <c r="CV415" s="69"/>
      <c r="CW415" s="69"/>
      <c r="CX415" s="69"/>
      <c r="CY415" s="66"/>
      <c r="CZ415" s="69"/>
      <c r="DA415" s="69"/>
      <c r="DB415" s="69"/>
      <c r="DC415" s="66"/>
      <c r="DD415" s="69"/>
      <c r="DE415" s="69"/>
      <c r="DF415" s="69"/>
      <c r="DG415" s="66"/>
      <c r="DH415" s="69"/>
      <c r="DI415" s="69"/>
      <c r="DJ415" s="69"/>
      <c r="DK415" s="70"/>
    </row>
    <row r="416" spans="63:115">
      <c r="BK416" s="69"/>
      <c r="BL416" s="69"/>
      <c r="BM416" s="69"/>
      <c r="BN416" s="66"/>
      <c r="BO416" s="69"/>
      <c r="BP416" s="69"/>
      <c r="BQ416" s="69"/>
      <c r="BR416" s="69"/>
      <c r="BS416" s="69"/>
      <c r="BT416" s="69"/>
      <c r="BU416" s="69"/>
      <c r="BV416" s="69"/>
      <c r="BW416" s="69"/>
      <c r="BX416" s="69"/>
      <c r="BY416" s="69"/>
      <c r="BZ416" s="69"/>
      <c r="CA416" s="66"/>
      <c r="CB416" s="69"/>
      <c r="CC416" s="69"/>
      <c r="CD416" s="69"/>
      <c r="CE416" s="66"/>
      <c r="CF416" s="69"/>
      <c r="CG416" s="69"/>
      <c r="CH416" s="69"/>
      <c r="CI416" s="66"/>
      <c r="CJ416" s="69"/>
      <c r="CK416" s="69"/>
      <c r="CL416" s="69"/>
      <c r="CM416" s="66"/>
      <c r="CN416" s="69"/>
      <c r="CO416" s="69"/>
      <c r="CP416" s="69"/>
      <c r="CQ416" s="66"/>
      <c r="CR416" s="69"/>
      <c r="CS416" s="69"/>
      <c r="CT416" s="69"/>
      <c r="CU416" s="66"/>
      <c r="CV416" s="69"/>
      <c r="CW416" s="69"/>
      <c r="CX416" s="69"/>
      <c r="CY416" s="66"/>
      <c r="CZ416" s="69"/>
      <c r="DA416" s="69"/>
      <c r="DB416" s="69"/>
      <c r="DC416" s="66"/>
      <c r="DD416" s="69"/>
      <c r="DE416" s="69"/>
      <c r="DF416" s="69"/>
      <c r="DG416" s="66"/>
      <c r="DH416" s="69"/>
      <c r="DI416" s="69"/>
      <c r="DJ416" s="69"/>
      <c r="DK416" s="70"/>
    </row>
    <row r="417" spans="63:115">
      <c r="BK417" s="69"/>
      <c r="BL417" s="69"/>
      <c r="BM417" s="69"/>
      <c r="BN417" s="66"/>
      <c r="BO417" s="69"/>
      <c r="BP417" s="69"/>
      <c r="BQ417" s="69"/>
      <c r="BR417" s="69"/>
      <c r="BS417" s="69"/>
      <c r="BT417" s="69"/>
      <c r="BU417" s="69"/>
      <c r="BV417" s="69"/>
      <c r="BW417" s="69"/>
      <c r="BX417" s="69"/>
      <c r="BY417" s="69"/>
      <c r="BZ417" s="69"/>
      <c r="CA417" s="66"/>
      <c r="CB417" s="69"/>
      <c r="CC417" s="69"/>
      <c r="CD417" s="69"/>
      <c r="CE417" s="66"/>
      <c r="CF417" s="69"/>
      <c r="CG417" s="69"/>
      <c r="CH417" s="69"/>
      <c r="CI417" s="66"/>
      <c r="CJ417" s="69"/>
      <c r="CK417" s="69"/>
      <c r="CL417" s="69"/>
      <c r="CM417" s="66"/>
      <c r="CN417" s="69"/>
      <c r="CO417" s="69"/>
      <c r="CP417" s="69"/>
      <c r="CQ417" s="66"/>
      <c r="CR417" s="69"/>
      <c r="CS417" s="69"/>
      <c r="CT417" s="69"/>
      <c r="CU417" s="66"/>
      <c r="CV417" s="69"/>
      <c r="CW417" s="69"/>
      <c r="CX417" s="69"/>
      <c r="CY417" s="66"/>
      <c r="CZ417" s="69"/>
      <c r="DA417" s="69"/>
      <c r="DB417" s="69"/>
      <c r="DC417" s="66"/>
      <c r="DD417" s="69"/>
      <c r="DE417" s="69"/>
      <c r="DF417" s="69"/>
      <c r="DG417" s="66"/>
      <c r="DH417" s="69"/>
      <c r="DI417" s="69"/>
      <c r="DJ417" s="69"/>
      <c r="DK417" s="70"/>
    </row>
    <row r="418" spans="63:115">
      <c r="BK418" s="69"/>
      <c r="BL418" s="69"/>
      <c r="BM418" s="69"/>
      <c r="BN418" s="66"/>
      <c r="BO418" s="69"/>
      <c r="BP418" s="69"/>
      <c r="BQ418" s="69"/>
      <c r="BR418" s="69"/>
      <c r="BS418" s="69"/>
      <c r="BT418" s="69"/>
      <c r="BU418" s="69"/>
      <c r="BV418" s="69"/>
      <c r="BW418" s="69"/>
      <c r="BX418" s="69"/>
      <c r="BY418" s="69"/>
      <c r="BZ418" s="69"/>
      <c r="CA418" s="66"/>
      <c r="CB418" s="69"/>
      <c r="CC418" s="69"/>
      <c r="CD418" s="69"/>
      <c r="CE418" s="66"/>
      <c r="CF418" s="69"/>
      <c r="CG418" s="69"/>
      <c r="CH418" s="69"/>
      <c r="CI418" s="66"/>
      <c r="CJ418" s="69"/>
      <c r="CK418" s="69"/>
      <c r="CL418" s="69"/>
      <c r="CM418" s="66"/>
      <c r="CN418" s="69"/>
      <c r="CO418" s="69"/>
      <c r="CP418" s="69"/>
      <c r="CQ418" s="66"/>
      <c r="CR418" s="69"/>
      <c r="CS418" s="69"/>
      <c r="CT418" s="69"/>
      <c r="CU418" s="66"/>
      <c r="CV418" s="69"/>
      <c r="CW418" s="69"/>
      <c r="CX418" s="69"/>
      <c r="CY418" s="66"/>
      <c r="CZ418" s="69"/>
      <c r="DA418" s="69"/>
      <c r="DB418" s="69"/>
      <c r="DC418" s="66"/>
      <c r="DD418" s="69"/>
      <c r="DE418" s="69"/>
      <c r="DF418" s="69"/>
      <c r="DG418" s="66"/>
      <c r="DH418" s="69"/>
      <c r="DI418" s="69"/>
      <c r="DJ418" s="69"/>
      <c r="DK418" s="70"/>
    </row>
    <row r="419" spans="63:115">
      <c r="BK419" s="69"/>
      <c r="BL419" s="69"/>
      <c r="BM419" s="69"/>
      <c r="BN419" s="66"/>
      <c r="BO419" s="69"/>
      <c r="BP419" s="69"/>
      <c r="BQ419" s="69"/>
      <c r="BR419" s="69"/>
      <c r="BS419" s="69"/>
      <c r="BT419" s="69"/>
      <c r="BU419" s="69"/>
      <c r="BV419" s="69"/>
      <c r="BW419" s="69"/>
      <c r="BX419" s="69"/>
      <c r="BY419" s="69"/>
      <c r="BZ419" s="69"/>
      <c r="CA419" s="66"/>
      <c r="CB419" s="69"/>
      <c r="CC419" s="69"/>
      <c r="CD419" s="69"/>
      <c r="CE419" s="66"/>
      <c r="CF419" s="69"/>
      <c r="CG419" s="69"/>
      <c r="CH419" s="69"/>
      <c r="CI419" s="66"/>
      <c r="CJ419" s="69"/>
      <c r="CK419" s="69"/>
      <c r="CL419" s="69"/>
      <c r="CM419" s="66"/>
      <c r="CN419" s="69"/>
      <c r="CO419" s="69"/>
      <c r="CP419" s="69"/>
      <c r="CQ419" s="66"/>
      <c r="CR419" s="69"/>
      <c r="CS419" s="69"/>
      <c r="CT419" s="69"/>
      <c r="CU419" s="66"/>
      <c r="CV419" s="69"/>
      <c r="CW419" s="69"/>
      <c r="CX419" s="69"/>
      <c r="CY419" s="66"/>
      <c r="CZ419" s="69"/>
      <c r="DA419" s="69"/>
      <c r="DB419" s="69"/>
      <c r="DC419" s="66"/>
      <c r="DD419" s="69"/>
      <c r="DE419" s="69"/>
      <c r="DF419" s="69"/>
      <c r="DG419" s="66"/>
      <c r="DH419" s="69"/>
      <c r="DI419" s="69"/>
      <c r="DJ419" s="69"/>
      <c r="DK419" s="70"/>
    </row>
    <row r="420" spans="63:115">
      <c r="BK420" s="69"/>
      <c r="BL420" s="69"/>
      <c r="BM420" s="69"/>
      <c r="BN420" s="66"/>
      <c r="BO420" s="69"/>
      <c r="BP420" s="69"/>
      <c r="BQ420" s="69"/>
      <c r="BR420" s="69"/>
      <c r="BS420" s="69"/>
      <c r="BT420" s="69"/>
      <c r="BU420" s="69"/>
      <c r="BV420" s="69"/>
      <c r="BW420" s="69"/>
      <c r="BX420" s="69"/>
      <c r="BY420" s="69"/>
      <c r="BZ420" s="69"/>
      <c r="CA420" s="66"/>
      <c r="CB420" s="69"/>
      <c r="CC420" s="69"/>
      <c r="CD420" s="69"/>
      <c r="CE420" s="66"/>
      <c r="CF420" s="69"/>
      <c r="CG420" s="69"/>
      <c r="CH420" s="69"/>
      <c r="CI420" s="66"/>
      <c r="CJ420" s="69"/>
      <c r="CK420" s="69"/>
      <c r="CL420" s="69"/>
      <c r="CM420" s="66"/>
      <c r="CN420" s="69"/>
      <c r="CO420" s="69"/>
      <c r="CP420" s="69"/>
      <c r="CQ420" s="66"/>
      <c r="CR420" s="69"/>
      <c r="CS420" s="69"/>
      <c r="CT420" s="69"/>
      <c r="CU420" s="66"/>
      <c r="CV420" s="69"/>
      <c r="CW420" s="69"/>
      <c r="CX420" s="69"/>
      <c r="CY420" s="66"/>
      <c r="CZ420" s="69"/>
      <c r="DA420" s="69"/>
      <c r="DB420" s="69"/>
      <c r="DC420" s="66"/>
      <c r="DD420" s="69"/>
      <c r="DE420" s="69"/>
      <c r="DF420" s="69"/>
      <c r="DG420" s="66"/>
      <c r="DH420" s="69"/>
      <c r="DI420" s="69"/>
      <c r="DJ420" s="69"/>
      <c r="DK420" s="70"/>
    </row>
    <row r="421" spans="63:115">
      <c r="BK421" s="69"/>
      <c r="BL421" s="69"/>
      <c r="BM421" s="69"/>
      <c r="BN421" s="66"/>
      <c r="BO421" s="69"/>
      <c r="BP421" s="69"/>
      <c r="BQ421" s="69"/>
      <c r="BR421" s="69"/>
      <c r="BS421" s="69"/>
      <c r="BT421" s="69"/>
      <c r="BU421" s="69"/>
      <c r="BV421" s="69"/>
      <c r="BW421" s="69"/>
      <c r="BX421" s="69"/>
      <c r="BY421" s="69"/>
      <c r="BZ421" s="69"/>
      <c r="CA421" s="66"/>
      <c r="CB421" s="69"/>
      <c r="CC421" s="69"/>
      <c r="CD421" s="69"/>
      <c r="CE421" s="66"/>
      <c r="CF421" s="69"/>
      <c r="CG421" s="69"/>
      <c r="CH421" s="69"/>
      <c r="CI421" s="66"/>
      <c r="CJ421" s="69"/>
      <c r="CK421" s="69"/>
      <c r="CL421" s="69"/>
      <c r="CM421" s="66"/>
      <c r="CN421" s="69"/>
      <c r="CO421" s="69"/>
      <c r="CP421" s="69"/>
      <c r="CQ421" s="66"/>
      <c r="CR421" s="69"/>
      <c r="CS421" s="69"/>
      <c r="CT421" s="69"/>
      <c r="CU421" s="66"/>
      <c r="CV421" s="69"/>
      <c r="CW421" s="69"/>
      <c r="CX421" s="69"/>
      <c r="CY421" s="66"/>
      <c r="CZ421" s="69"/>
      <c r="DA421" s="69"/>
      <c r="DB421" s="69"/>
      <c r="DC421" s="66"/>
      <c r="DD421" s="69"/>
      <c r="DE421" s="69"/>
      <c r="DF421" s="69"/>
      <c r="DG421" s="66"/>
      <c r="DH421" s="69"/>
      <c r="DI421" s="69"/>
      <c r="DJ421" s="69"/>
      <c r="DK421" s="70"/>
    </row>
    <row r="422" spans="63:115">
      <c r="BK422" s="69"/>
      <c r="BL422" s="69"/>
      <c r="BM422" s="69"/>
      <c r="BN422" s="66"/>
      <c r="BO422" s="69"/>
      <c r="BP422" s="69"/>
      <c r="BQ422" s="69"/>
      <c r="BR422" s="69"/>
      <c r="BS422" s="69"/>
      <c r="BT422" s="69"/>
      <c r="BU422" s="69"/>
      <c r="BV422" s="69"/>
      <c r="BW422" s="69"/>
      <c r="BX422" s="69"/>
      <c r="BY422" s="69"/>
      <c r="BZ422" s="69"/>
      <c r="CA422" s="66"/>
      <c r="CB422" s="69"/>
      <c r="CC422" s="69"/>
      <c r="CD422" s="69"/>
      <c r="CE422" s="66"/>
      <c r="CF422" s="69"/>
      <c r="CG422" s="69"/>
      <c r="CH422" s="69"/>
      <c r="CI422" s="66"/>
      <c r="CJ422" s="69"/>
      <c r="CK422" s="69"/>
      <c r="CL422" s="69"/>
      <c r="CM422" s="66"/>
      <c r="CN422" s="69"/>
      <c r="CO422" s="69"/>
      <c r="CP422" s="69"/>
      <c r="CQ422" s="66"/>
      <c r="CR422" s="69"/>
      <c r="CS422" s="69"/>
      <c r="CT422" s="69"/>
      <c r="CU422" s="66"/>
      <c r="CV422" s="69"/>
      <c r="CW422" s="69"/>
      <c r="CX422" s="69"/>
      <c r="CY422" s="66"/>
      <c r="CZ422" s="69"/>
      <c r="DA422" s="69"/>
      <c r="DB422" s="69"/>
      <c r="DC422" s="66"/>
      <c r="DD422" s="69"/>
      <c r="DE422" s="69"/>
      <c r="DF422" s="69"/>
      <c r="DG422" s="66"/>
      <c r="DH422" s="69"/>
      <c r="DI422" s="69"/>
      <c r="DJ422" s="69"/>
      <c r="DK422" s="70"/>
    </row>
    <row r="423" spans="63:115">
      <c r="BK423" s="69"/>
      <c r="BL423" s="69"/>
      <c r="BM423" s="69"/>
      <c r="BN423" s="66"/>
      <c r="BO423" s="69"/>
      <c r="BP423" s="69"/>
      <c r="BQ423" s="69"/>
      <c r="BR423" s="69"/>
      <c r="BS423" s="69"/>
      <c r="BT423" s="69"/>
      <c r="BU423" s="69"/>
      <c r="BV423" s="69"/>
      <c r="BW423" s="69"/>
      <c r="BX423" s="69"/>
      <c r="BY423" s="69"/>
      <c r="BZ423" s="69"/>
      <c r="CA423" s="66"/>
      <c r="CB423" s="69"/>
      <c r="CC423" s="69"/>
      <c r="CD423" s="69"/>
      <c r="CE423" s="66"/>
      <c r="CF423" s="69"/>
      <c r="CG423" s="69"/>
      <c r="CH423" s="69"/>
      <c r="CI423" s="66"/>
      <c r="CJ423" s="69"/>
      <c r="CK423" s="69"/>
      <c r="CL423" s="69"/>
      <c r="CM423" s="66"/>
      <c r="CN423" s="69"/>
      <c r="CO423" s="69"/>
      <c r="CP423" s="69"/>
      <c r="CQ423" s="66"/>
      <c r="CR423" s="69"/>
      <c r="CS423" s="69"/>
      <c r="CT423" s="69"/>
      <c r="CU423" s="66"/>
      <c r="CV423" s="69"/>
      <c r="CW423" s="69"/>
      <c r="CX423" s="69"/>
      <c r="CY423" s="66"/>
      <c r="CZ423" s="69"/>
      <c r="DA423" s="69"/>
      <c r="DB423" s="69"/>
      <c r="DC423" s="66"/>
      <c r="DD423" s="69"/>
      <c r="DE423" s="69"/>
      <c r="DF423" s="69"/>
      <c r="DG423" s="66"/>
      <c r="DH423" s="69"/>
      <c r="DI423" s="69"/>
      <c r="DJ423" s="69"/>
      <c r="DK423" s="70"/>
    </row>
    <row r="424" spans="63:115">
      <c r="BK424" s="69"/>
      <c r="BL424" s="69"/>
      <c r="BM424" s="69"/>
      <c r="BN424" s="66"/>
      <c r="BO424" s="69"/>
      <c r="BP424" s="69"/>
      <c r="BQ424" s="69"/>
      <c r="BR424" s="69"/>
      <c r="BS424" s="69"/>
      <c r="BT424" s="69"/>
      <c r="BU424" s="69"/>
      <c r="BV424" s="69"/>
      <c r="BW424" s="69"/>
      <c r="BX424" s="69"/>
      <c r="BY424" s="69"/>
      <c r="BZ424" s="69"/>
      <c r="CA424" s="66"/>
      <c r="CB424" s="69"/>
      <c r="CC424" s="69"/>
      <c r="CD424" s="69"/>
      <c r="CE424" s="66"/>
      <c r="CF424" s="69"/>
      <c r="CG424" s="69"/>
      <c r="CH424" s="69"/>
      <c r="CI424" s="66"/>
      <c r="CJ424" s="69"/>
      <c r="CK424" s="69"/>
      <c r="CL424" s="69"/>
      <c r="CM424" s="66"/>
      <c r="CN424" s="69"/>
      <c r="CO424" s="69"/>
      <c r="CP424" s="69"/>
      <c r="CQ424" s="66"/>
      <c r="CR424" s="69"/>
      <c r="CS424" s="69"/>
      <c r="CT424" s="69"/>
      <c r="CU424" s="66"/>
      <c r="CV424" s="69"/>
      <c r="CW424" s="69"/>
      <c r="CX424" s="69"/>
      <c r="CY424" s="66"/>
      <c r="CZ424" s="69"/>
      <c r="DA424" s="69"/>
      <c r="DB424" s="69"/>
      <c r="DC424" s="66"/>
      <c r="DD424" s="69"/>
      <c r="DE424" s="69"/>
      <c r="DF424" s="69"/>
      <c r="DG424" s="66"/>
      <c r="DH424" s="69"/>
      <c r="DI424" s="69"/>
      <c r="DJ424" s="69"/>
      <c r="DK424" s="70"/>
    </row>
    <row r="425" spans="63:115">
      <c r="BK425" s="69"/>
      <c r="BL425" s="69"/>
      <c r="BM425" s="69"/>
      <c r="BN425" s="66"/>
      <c r="BO425" s="69"/>
      <c r="BP425" s="69"/>
      <c r="BQ425" s="69"/>
      <c r="BR425" s="69"/>
      <c r="BS425" s="69"/>
      <c r="BT425" s="69"/>
      <c r="BU425" s="69"/>
      <c r="BV425" s="69"/>
      <c r="BW425" s="69"/>
      <c r="BX425" s="69"/>
      <c r="BY425" s="69"/>
      <c r="BZ425" s="69"/>
      <c r="CA425" s="66"/>
      <c r="CB425" s="69"/>
      <c r="CC425" s="69"/>
      <c r="CD425" s="69"/>
      <c r="CE425" s="66"/>
      <c r="CF425" s="69"/>
      <c r="CG425" s="69"/>
      <c r="CH425" s="69"/>
      <c r="CI425" s="66"/>
      <c r="CJ425" s="69"/>
      <c r="CK425" s="69"/>
      <c r="CL425" s="69"/>
      <c r="CM425" s="66"/>
      <c r="CN425" s="69"/>
      <c r="CO425" s="69"/>
      <c r="CP425" s="69"/>
      <c r="CQ425" s="66"/>
      <c r="CR425" s="69"/>
      <c r="CS425" s="69"/>
      <c r="CT425" s="69"/>
      <c r="CU425" s="66"/>
      <c r="CV425" s="69"/>
      <c r="CW425" s="69"/>
      <c r="CX425" s="69"/>
      <c r="CY425" s="66"/>
      <c r="CZ425" s="69"/>
      <c r="DA425" s="69"/>
      <c r="DB425" s="69"/>
      <c r="DC425" s="66"/>
      <c r="DD425" s="69"/>
      <c r="DE425" s="69"/>
      <c r="DF425" s="69"/>
      <c r="DG425" s="66"/>
      <c r="DH425" s="69"/>
      <c r="DI425" s="69"/>
      <c r="DJ425" s="69"/>
      <c r="DK425" s="70"/>
    </row>
    <row r="426" spans="63:115">
      <c r="BK426" s="69"/>
      <c r="BL426" s="69"/>
      <c r="BM426" s="69"/>
      <c r="BN426" s="66"/>
      <c r="BO426" s="69"/>
      <c r="BP426" s="69"/>
      <c r="BQ426" s="69"/>
      <c r="BR426" s="69"/>
      <c r="BS426" s="69"/>
      <c r="BT426" s="69"/>
      <c r="BU426" s="69"/>
      <c r="BV426" s="69"/>
      <c r="BW426" s="69"/>
      <c r="BX426" s="69"/>
      <c r="BY426" s="69"/>
      <c r="BZ426" s="69"/>
      <c r="CA426" s="66"/>
      <c r="CB426" s="69"/>
      <c r="CC426" s="69"/>
      <c r="CD426" s="69"/>
      <c r="CE426" s="66"/>
      <c r="CF426" s="69"/>
      <c r="CG426" s="69"/>
      <c r="CH426" s="69"/>
      <c r="CI426" s="66"/>
      <c r="CJ426" s="69"/>
      <c r="CK426" s="69"/>
      <c r="CL426" s="69"/>
      <c r="CM426" s="66"/>
      <c r="CN426" s="69"/>
      <c r="CO426" s="69"/>
      <c r="CP426" s="69"/>
      <c r="CQ426" s="66"/>
      <c r="CR426" s="69"/>
      <c r="CS426" s="69"/>
      <c r="CT426" s="69"/>
      <c r="CU426" s="66"/>
      <c r="CV426" s="69"/>
      <c r="CW426" s="69"/>
      <c r="CX426" s="69"/>
      <c r="CY426" s="66"/>
      <c r="CZ426" s="69"/>
      <c r="DA426" s="69"/>
      <c r="DB426" s="69"/>
      <c r="DC426" s="66"/>
      <c r="DD426" s="69"/>
      <c r="DE426" s="69"/>
      <c r="DF426" s="69"/>
      <c r="DG426" s="66"/>
      <c r="DH426" s="69"/>
      <c r="DI426" s="69"/>
      <c r="DJ426" s="69"/>
      <c r="DK426" s="70"/>
    </row>
    <row r="427" spans="63:115">
      <c r="BK427" s="69"/>
      <c r="BL427" s="69"/>
      <c r="BM427" s="69"/>
      <c r="BN427" s="66"/>
      <c r="BO427" s="69"/>
      <c r="BP427" s="69"/>
      <c r="BQ427" s="69"/>
      <c r="BR427" s="69"/>
      <c r="BS427" s="69"/>
      <c r="BT427" s="69"/>
      <c r="BU427" s="69"/>
      <c r="BV427" s="69"/>
      <c r="BW427" s="69"/>
      <c r="BX427" s="69"/>
      <c r="BY427" s="69"/>
      <c r="BZ427" s="69"/>
      <c r="CA427" s="66"/>
      <c r="CB427" s="69"/>
      <c r="CC427" s="69"/>
      <c r="CD427" s="69"/>
      <c r="CE427" s="66"/>
      <c r="CF427" s="69"/>
      <c r="CG427" s="69"/>
      <c r="CH427" s="69"/>
      <c r="CI427" s="66"/>
      <c r="CJ427" s="69"/>
      <c r="CK427" s="69"/>
      <c r="CL427" s="69"/>
      <c r="CM427" s="66"/>
      <c r="CN427" s="69"/>
      <c r="CO427" s="69"/>
      <c r="CP427" s="69"/>
      <c r="CQ427" s="66"/>
      <c r="CR427" s="69"/>
      <c r="CS427" s="69"/>
      <c r="CT427" s="69"/>
      <c r="CU427" s="66"/>
      <c r="CV427" s="69"/>
      <c r="CW427" s="69"/>
      <c r="CX427" s="69"/>
      <c r="CY427" s="66"/>
      <c r="CZ427" s="69"/>
      <c r="DA427" s="69"/>
      <c r="DB427" s="69"/>
      <c r="DC427" s="66"/>
      <c r="DD427" s="69"/>
      <c r="DE427" s="69"/>
      <c r="DF427" s="69"/>
      <c r="DG427" s="66"/>
      <c r="DH427" s="69"/>
      <c r="DI427" s="69"/>
      <c r="DJ427" s="69"/>
      <c r="DK427" s="70"/>
    </row>
    <row r="428" spans="63:115">
      <c r="BK428" s="69"/>
      <c r="BL428" s="69"/>
      <c r="BM428" s="69"/>
      <c r="BN428" s="66"/>
      <c r="BO428" s="69"/>
      <c r="BP428" s="69"/>
      <c r="BQ428" s="69"/>
      <c r="BR428" s="69"/>
      <c r="BS428" s="69"/>
      <c r="BT428" s="69"/>
      <c r="BU428" s="69"/>
      <c r="BV428" s="69"/>
      <c r="BW428" s="69"/>
      <c r="BX428" s="69"/>
      <c r="BY428" s="69"/>
      <c r="BZ428" s="69"/>
      <c r="CA428" s="66"/>
      <c r="CB428" s="69"/>
      <c r="CC428" s="69"/>
      <c r="CD428" s="69"/>
      <c r="CE428" s="66"/>
      <c r="CF428" s="69"/>
      <c r="CG428" s="69"/>
      <c r="CH428" s="69"/>
      <c r="CI428" s="66"/>
      <c r="CJ428" s="69"/>
      <c r="CK428" s="69"/>
      <c r="CL428" s="69"/>
      <c r="CM428" s="66"/>
      <c r="CN428" s="69"/>
      <c r="CO428" s="69"/>
      <c r="CP428" s="69"/>
      <c r="CQ428" s="66"/>
      <c r="CR428" s="69"/>
      <c r="CS428" s="69"/>
      <c r="CT428" s="69"/>
      <c r="CU428" s="66"/>
      <c r="CV428" s="69"/>
      <c r="CW428" s="69"/>
      <c r="CX428" s="69"/>
      <c r="CY428" s="66"/>
      <c r="CZ428" s="69"/>
      <c r="DA428" s="69"/>
      <c r="DB428" s="69"/>
      <c r="DC428" s="66"/>
      <c r="DD428" s="69"/>
      <c r="DE428" s="69"/>
      <c r="DF428" s="69"/>
      <c r="DG428" s="66"/>
      <c r="DH428" s="69"/>
      <c r="DI428" s="69"/>
      <c r="DJ428" s="69"/>
      <c r="DK428" s="70"/>
    </row>
    <row r="429" spans="63:115">
      <c r="BK429" s="69"/>
      <c r="BL429" s="69"/>
      <c r="BM429" s="69"/>
      <c r="BN429" s="66"/>
      <c r="BO429" s="69"/>
      <c r="BP429" s="69"/>
      <c r="BQ429" s="69"/>
      <c r="BR429" s="69"/>
      <c r="BS429" s="69"/>
      <c r="BT429" s="69"/>
      <c r="BU429" s="69"/>
      <c r="BV429" s="69"/>
      <c r="BW429" s="69"/>
      <c r="BX429" s="69"/>
      <c r="BY429" s="69"/>
      <c r="BZ429" s="69"/>
      <c r="CA429" s="66"/>
      <c r="CB429" s="69"/>
      <c r="CC429" s="69"/>
      <c r="CD429" s="69"/>
      <c r="CE429" s="66"/>
      <c r="CF429" s="69"/>
      <c r="CG429" s="69"/>
      <c r="CH429" s="69"/>
      <c r="CI429" s="66"/>
      <c r="CJ429" s="69"/>
      <c r="CK429" s="69"/>
      <c r="CL429" s="69"/>
      <c r="CM429" s="66"/>
      <c r="CN429" s="69"/>
      <c r="CO429" s="69"/>
      <c r="CP429" s="69"/>
      <c r="CQ429" s="66"/>
      <c r="CR429" s="69"/>
      <c r="CS429" s="69"/>
      <c r="CT429" s="69"/>
      <c r="CU429" s="66"/>
      <c r="CV429" s="69"/>
      <c r="CW429" s="69"/>
      <c r="CX429" s="69"/>
      <c r="CY429" s="66"/>
      <c r="CZ429" s="69"/>
      <c r="DA429" s="69"/>
      <c r="DB429" s="69"/>
      <c r="DC429" s="66"/>
      <c r="DD429" s="69"/>
      <c r="DE429" s="69"/>
      <c r="DF429" s="69"/>
      <c r="DG429" s="66"/>
      <c r="DH429" s="69"/>
      <c r="DI429" s="69"/>
      <c r="DJ429" s="69"/>
      <c r="DK429" s="70"/>
    </row>
    <row r="430" spans="63:115">
      <c r="BK430" s="69"/>
      <c r="BL430" s="69"/>
      <c r="BM430" s="69"/>
      <c r="BN430" s="66"/>
      <c r="BO430" s="69"/>
      <c r="BP430" s="69"/>
      <c r="BQ430" s="69"/>
      <c r="BR430" s="69"/>
      <c r="BS430" s="69"/>
      <c r="BT430" s="69"/>
      <c r="BU430" s="69"/>
      <c r="BV430" s="69"/>
      <c r="BW430" s="69"/>
      <c r="BX430" s="69"/>
      <c r="BY430" s="69"/>
      <c r="BZ430" s="69"/>
      <c r="CA430" s="66"/>
      <c r="CB430" s="69"/>
      <c r="CC430" s="69"/>
      <c r="CD430" s="69"/>
      <c r="CE430" s="66"/>
      <c r="CF430" s="69"/>
      <c r="CG430" s="69"/>
      <c r="CH430" s="69"/>
      <c r="CI430" s="66"/>
      <c r="CJ430" s="69"/>
      <c r="CK430" s="69"/>
      <c r="CL430" s="69"/>
      <c r="CM430" s="66"/>
      <c r="CN430" s="69"/>
      <c r="CO430" s="69"/>
      <c r="CP430" s="69"/>
      <c r="CQ430" s="66"/>
      <c r="CR430" s="69"/>
      <c r="CS430" s="69"/>
      <c r="CT430" s="69"/>
      <c r="CU430" s="66"/>
      <c r="CV430" s="69"/>
      <c r="CW430" s="69"/>
      <c r="CX430" s="69"/>
      <c r="CY430" s="66"/>
      <c r="CZ430" s="69"/>
      <c r="DA430" s="69"/>
      <c r="DB430" s="69"/>
      <c r="DC430" s="66"/>
      <c r="DD430" s="69"/>
      <c r="DE430" s="69"/>
      <c r="DF430" s="69"/>
      <c r="DG430" s="66"/>
      <c r="DH430" s="69"/>
      <c r="DI430" s="69"/>
      <c r="DJ430" s="69"/>
      <c r="DK430" s="70"/>
    </row>
    <row r="431" spans="63:115">
      <c r="BK431" s="69"/>
      <c r="BL431" s="69"/>
      <c r="BM431" s="69"/>
      <c r="BN431" s="66"/>
      <c r="BO431" s="69"/>
      <c r="BP431" s="69"/>
      <c r="BQ431" s="69"/>
      <c r="BR431" s="69"/>
      <c r="BS431" s="69"/>
      <c r="BT431" s="69"/>
      <c r="BU431" s="69"/>
      <c r="BV431" s="69"/>
      <c r="BW431" s="69"/>
      <c r="BX431" s="69"/>
      <c r="BY431" s="69"/>
      <c r="BZ431" s="69"/>
      <c r="CA431" s="66"/>
      <c r="CB431" s="69"/>
      <c r="CC431" s="69"/>
      <c r="CD431" s="69"/>
      <c r="CE431" s="66"/>
      <c r="CF431" s="69"/>
      <c r="CG431" s="69"/>
      <c r="CH431" s="69"/>
      <c r="CI431" s="66"/>
      <c r="CJ431" s="69"/>
      <c r="CK431" s="69"/>
      <c r="CL431" s="69"/>
      <c r="CM431" s="66"/>
      <c r="CN431" s="69"/>
      <c r="CO431" s="69"/>
      <c r="CP431" s="69"/>
      <c r="CQ431" s="66"/>
      <c r="CR431" s="69"/>
      <c r="CS431" s="69"/>
      <c r="CT431" s="69"/>
      <c r="CU431" s="66"/>
      <c r="CV431" s="69"/>
      <c r="CW431" s="69"/>
      <c r="CX431" s="69"/>
      <c r="CY431" s="66"/>
      <c r="CZ431" s="69"/>
      <c r="DA431" s="69"/>
      <c r="DB431" s="69"/>
      <c r="DC431" s="66"/>
      <c r="DD431" s="69"/>
      <c r="DE431" s="69"/>
      <c r="DF431" s="69"/>
      <c r="DG431" s="66"/>
      <c r="DH431" s="69"/>
      <c r="DI431" s="69"/>
      <c r="DJ431" s="69"/>
      <c r="DK431" s="70"/>
    </row>
    <row r="432" spans="63:115">
      <c r="BK432" s="69"/>
      <c r="BL432" s="69"/>
      <c r="BM432" s="69"/>
      <c r="BN432" s="66"/>
      <c r="BO432" s="69"/>
      <c r="BP432" s="69"/>
      <c r="BQ432" s="69"/>
      <c r="BR432" s="69"/>
      <c r="BS432" s="69"/>
      <c r="BT432" s="69"/>
      <c r="BU432" s="69"/>
      <c r="BV432" s="69"/>
      <c r="BW432" s="69"/>
      <c r="BX432" s="69"/>
      <c r="BY432" s="69"/>
      <c r="BZ432" s="69"/>
      <c r="CA432" s="66"/>
      <c r="CB432" s="69"/>
      <c r="CC432" s="69"/>
      <c r="CD432" s="69"/>
      <c r="CE432" s="66"/>
      <c r="CF432" s="69"/>
      <c r="CG432" s="69"/>
      <c r="CH432" s="69"/>
      <c r="CI432" s="66"/>
      <c r="CJ432" s="69"/>
      <c r="CK432" s="69"/>
      <c r="CL432" s="69"/>
      <c r="CM432" s="66"/>
      <c r="CN432" s="69"/>
      <c r="CO432" s="69"/>
      <c r="CP432" s="69"/>
      <c r="CQ432" s="66"/>
      <c r="CR432" s="69"/>
      <c r="CS432" s="69"/>
      <c r="CT432" s="69"/>
      <c r="CU432" s="66"/>
      <c r="CV432" s="69"/>
      <c r="CW432" s="69"/>
      <c r="CX432" s="69"/>
      <c r="CY432" s="66"/>
      <c r="CZ432" s="69"/>
      <c r="DA432" s="69"/>
      <c r="DB432" s="69"/>
      <c r="DC432" s="66"/>
      <c r="DD432" s="69"/>
      <c r="DE432" s="69"/>
      <c r="DF432" s="69"/>
      <c r="DG432" s="66"/>
      <c r="DH432" s="69"/>
      <c r="DI432" s="69"/>
      <c r="DJ432" s="69"/>
      <c r="DK432" s="70"/>
    </row>
    <row r="433" spans="63:115">
      <c r="BK433" s="69"/>
      <c r="BL433" s="69"/>
      <c r="BM433" s="69"/>
      <c r="BN433" s="66"/>
      <c r="BO433" s="69"/>
      <c r="BP433" s="69"/>
      <c r="BQ433" s="69"/>
      <c r="BR433" s="69"/>
      <c r="BS433" s="69"/>
      <c r="BT433" s="69"/>
      <c r="BU433" s="69"/>
      <c r="BV433" s="69"/>
      <c r="BW433" s="69"/>
      <c r="BX433" s="69"/>
      <c r="BY433" s="69"/>
      <c r="BZ433" s="69"/>
      <c r="CA433" s="66"/>
      <c r="CB433" s="69"/>
      <c r="CC433" s="69"/>
      <c r="CD433" s="69"/>
      <c r="CE433" s="66"/>
      <c r="CF433" s="69"/>
      <c r="CG433" s="69"/>
      <c r="CH433" s="69"/>
      <c r="CI433" s="66"/>
      <c r="CJ433" s="69"/>
      <c r="CK433" s="69"/>
      <c r="CL433" s="69"/>
      <c r="CM433" s="66"/>
      <c r="CN433" s="69"/>
      <c r="CO433" s="69"/>
      <c r="CP433" s="69"/>
      <c r="CQ433" s="66"/>
      <c r="CR433" s="69"/>
      <c r="CS433" s="69"/>
      <c r="CT433" s="69"/>
      <c r="CU433" s="66"/>
      <c r="CV433" s="69"/>
      <c r="CW433" s="69"/>
      <c r="CX433" s="69"/>
      <c r="CY433" s="66"/>
      <c r="CZ433" s="69"/>
      <c r="DA433" s="69"/>
      <c r="DB433" s="69"/>
      <c r="DC433" s="66"/>
      <c r="DD433" s="69"/>
      <c r="DE433" s="69"/>
      <c r="DF433" s="69"/>
      <c r="DG433" s="66"/>
      <c r="DH433" s="69"/>
      <c r="DI433" s="69"/>
      <c r="DJ433" s="69"/>
      <c r="DK433" s="70"/>
    </row>
    <row r="434" spans="63:115">
      <c r="BK434" s="69"/>
      <c r="BL434" s="69"/>
      <c r="BM434" s="69"/>
      <c r="BN434" s="66"/>
      <c r="BO434" s="69"/>
      <c r="BP434" s="69"/>
      <c r="BQ434" s="69"/>
      <c r="BR434" s="69"/>
      <c r="BS434" s="69"/>
      <c r="BT434" s="69"/>
      <c r="BU434" s="69"/>
      <c r="BV434" s="69"/>
      <c r="BW434" s="69"/>
      <c r="BX434" s="69"/>
      <c r="BY434" s="69"/>
      <c r="BZ434" s="69"/>
      <c r="CA434" s="66"/>
      <c r="CB434" s="69"/>
      <c r="CC434" s="69"/>
      <c r="CD434" s="69"/>
      <c r="CE434" s="66"/>
      <c r="CF434" s="69"/>
      <c r="CG434" s="69"/>
      <c r="CH434" s="69"/>
      <c r="CI434" s="66"/>
      <c r="CJ434" s="69"/>
      <c r="CK434" s="69"/>
      <c r="CL434" s="69"/>
      <c r="CM434" s="66"/>
      <c r="CN434" s="69"/>
      <c r="CO434" s="69"/>
      <c r="CP434" s="69"/>
      <c r="CQ434" s="66"/>
      <c r="CR434" s="69"/>
      <c r="CS434" s="69"/>
      <c r="CT434" s="69"/>
      <c r="CU434" s="66"/>
      <c r="CV434" s="69"/>
      <c r="CW434" s="69"/>
      <c r="CX434" s="69"/>
      <c r="CY434" s="66"/>
      <c r="CZ434" s="69"/>
      <c r="DA434" s="69"/>
      <c r="DB434" s="69"/>
      <c r="DC434" s="66"/>
      <c r="DD434" s="69"/>
      <c r="DE434" s="69"/>
      <c r="DF434" s="69"/>
      <c r="DG434" s="66"/>
      <c r="DH434" s="69"/>
      <c r="DI434" s="69"/>
      <c r="DJ434" s="69"/>
      <c r="DK434" s="70"/>
    </row>
    <row r="435" spans="63:115">
      <c r="BK435" s="69"/>
      <c r="BL435" s="69"/>
      <c r="BM435" s="69"/>
      <c r="BN435" s="66"/>
      <c r="BO435" s="69"/>
      <c r="BP435" s="69"/>
      <c r="BQ435" s="69"/>
      <c r="BR435" s="69"/>
      <c r="BS435" s="69"/>
      <c r="BT435" s="69"/>
      <c r="BU435" s="69"/>
      <c r="BV435" s="69"/>
      <c r="BW435" s="69"/>
      <c r="BX435" s="69"/>
      <c r="BY435" s="69"/>
      <c r="BZ435" s="69"/>
      <c r="CA435" s="66"/>
      <c r="CB435" s="69"/>
      <c r="CC435" s="69"/>
      <c r="CD435" s="69"/>
      <c r="CE435" s="66"/>
      <c r="CF435" s="69"/>
      <c r="CG435" s="69"/>
      <c r="CH435" s="69"/>
      <c r="CI435" s="66"/>
      <c r="CJ435" s="69"/>
      <c r="CK435" s="69"/>
      <c r="CL435" s="69"/>
      <c r="CM435" s="66"/>
      <c r="CN435" s="69"/>
      <c r="CO435" s="69"/>
      <c r="CP435" s="69"/>
      <c r="CQ435" s="66"/>
      <c r="CR435" s="69"/>
      <c r="CS435" s="69"/>
      <c r="CT435" s="69"/>
      <c r="CU435" s="66"/>
      <c r="CV435" s="69"/>
      <c r="CW435" s="69"/>
      <c r="CX435" s="69"/>
      <c r="CY435" s="66"/>
      <c r="CZ435" s="69"/>
      <c r="DA435" s="69"/>
      <c r="DB435" s="69"/>
      <c r="DC435" s="66"/>
      <c r="DD435" s="69"/>
      <c r="DE435" s="69"/>
      <c r="DF435" s="69"/>
      <c r="DG435" s="66"/>
      <c r="DH435" s="69"/>
      <c r="DI435" s="69"/>
      <c r="DJ435" s="69"/>
      <c r="DK435" s="70"/>
    </row>
    <row r="436" spans="63:115">
      <c r="BK436" s="69"/>
      <c r="BL436" s="69"/>
      <c r="BM436" s="69"/>
      <c r="BN436" s="66"/>
      <c r="BO436" s="69"/>
      <c r="BP436" s="69"/>
      <c r="BQ436" s="69"/>
      <c r="BR436" s="69"/>
      <c r="BS436" s="69"/>
      <c r="BT436" s="69"/>
      <c r="BU436" s="69"/>
      <c r="BV436" s="69"/>
      <c r="BW436" s="69"/>
      <c r="BX436" s="69"/>
      <c r="BY436" s="69"/>
      <c r="BZ436" s="69"/>
      <c r="CA436" s="66"/>
      <c r="CB436" s="69"/>
      <c r="CC436" s="69"/>
      <c r="CD436" s="69"/>
      <c r="CE436" s="66"/>
      <c r="CF436" s="69"/>
      <c r="CG436" s="69"/>
      <c r="CH436" s="69"/>
      <c r="CI436" s="66"/>
      <c r="CJ436" s="69"/>
      <c r="CK436" s="69"/>
      <c r="CL436" s="69"/>
      <c r="CM436" s="66"/>
      <c r="CN436" s="69"/>
      <c r="CO436" s="69"/>
      <c r="CP436" s="69"/>
      <c r="CQ436" s="66"/>
      <c r="CR436" s="69"/>
      <c r="CS436" s="69"/>
      <c r="CT436" s="69"/>
      <c r="CU436" s="66"/>
      <c r="CV436" s="69"/>
      <c r="CW436" s="69"/>
      <c r="CX436" s="69"/>
      <c r="CY436" s="66"/>
      <c r="CZ436" s="69"/>
      <c r="DA436" s="69"/>
      <c r="DB436" s="69"/>
      <c r="DC436" s="66"/>
      <c r="DD436" s="69"/>
      <c r="DE436" s="69"/>
      <c r="DF436" s="69"/>
      <c r="DG436" s="66"/>
      <c r="DH436" s="69"/>
      <c r="DI436" s="69"/>
      <c r="DJ436" s="69"/>
      <c r="DK436" s="70"/>
    </row>
    <row r="437" spans="63:115">
      <c r="BK437" s="69"/>
      <c r="BL437" s="69"/>
      <c r="BM437" s="69"/>
      <c r="BN437" s="66"/>
      <c r="BO437" s="69"/>
      <c r="BP437" s="69"/>
      <c r="BQ437" s="69"/>
      <c r="BR437" s="69"/>
      <c r="BS437" s="69"/>
      <c r="BT437" s="69"/>
      <c r="BU437" s="69"/>
      <c r="BV437" s="69"/>
      <c r="BW437" s="69"/>
      <c r="BX437" s="69"/>
      <c r="BY437" s="69"/>
      <c r="BZ437" s="69"/>
      <c r="CA437" s="66"/>
      <c r="CB437" s="69"/>
      <c r="CC437" s="69"/>
      <c r="CD437" s="69"/>
      <c r="CE437" s="66"/>
      <c r="CF437" s="69"/>
      <c r="CG437" s="69"/>
      <c r="CH437" s="69"/>
      <c r="CI437" s="66"/>
      <c r="CJ437" s="69"/>
      <c r="CK437" s="69"/>
      <c r="CL437" s="69"/>
      <c r="CM437" s="66"/>
      <c r="CN437" s="69"/>
      <c r="CO437" s="69"/>
      <c r="CP437" s="69"/>
      <c r="CQ437" s="66"/>
      <c r="CR437" s="69"/>
      <c r="CS437" s="69"/>
      <c r="CT437" s="69"/>
      <c r="CU437" s="66"/>
      <c r="CV437" s="69"/>
      <c r="CW437" s="69"/>
      <c r="CX437" s="69"/>
      <c r="CY437" s="66"/>
      <c r="CZ437" s="69"/>
      <c r="DA437" s="69"/>
      <c r="DB437" s="69"/>
      <c r="DC437" s="66"/>
      <c r="DD437" s="69"/>
      <c r="DE437" s="69"/>
      <c r="DF437" s="69"/>
      <c r="DG437" s="66"/>
      <c r="DH437" s="69"/>
      <c r="DI437" s="69"/>
      <c r="DJ437" s="69"/>
      <c r="DK437" s="70"/>
    </row>
    <row r="438" spans="63:115">
      <c r="BK438" s="69"/>
      <c r="BL438" s="69"/>
      <c r="BM438" s="69"/>
      <c r="BN438" s="66"/>
      <c r="BO438" s="69"/>
      <c r="BP438" s="69"/>
      <c r="BQ438" s="69"/>
      <c r="BR438" s="69"/>
      <c r="BS438" s="69"/>
      <c r="BT438" s="69"/>
      <c r="BU438" s="69"/>
      <c r="BV438" s="69"/>
      <c r="BW438" s="69"/>
      <c r="BX438" s="69"/>
      <c r="BY438" s="69"/>
      <c r="BZ438" s="69"/>
      <c r="CA438" s="66"/>
      <c r="CB438" s="69"/>
      <c r="CC438" s="69"/>
      <c r="CD438" s="69"/>
      <c r="CE438" s="66"/>
      <c r="CF438" s="69"/>
      <c r="CG438" s="69"/>
      <c r="CH438" s="69"/>
      <c r="CI438" s="66"/>
      <c r="CJ438" s="69"/>
      <c r="CK438" s="69"/>
      <c r="CL438" s="69"/>
      <c r="CM438" s="66"/>
      <c r="CN438" s="69"/>
      <c r="CO438" s="69"/>
      <c r="CP438" s="69"/>
      <c r="CQ438" s="66"/>
      <c r="CR438" s="69"/>
      <c r="CS438" s="69"/>
      <c r="CT438" s="69"/>
      <c r="CU438" s="66"/>
      <c r="CV438" s="69"/>
      <c r="CW438" s="69"/>
      <c r="CX438" s="69"/>
      <c r="CY438" s="66"/>
      <c r="CZ438" s="69"/>
      <c r="DA438" s="69"/>
      <c r="DB438" s="69"/>
      <c r="DC438" s="66"/>
      <c r="DD438" s="69"/>
      <c r="DE438" s="69"/>
      <c r="DF438" s="69"/>
      <c r="DG438" s="66"/>
      <c r="DH438" s="69"/>
      <c r="DI438" s="69"/>
      <c r="DJ438" s="69"/>
      <c r="DK438" s="70"/>
    </row>
    <row r="439" spans="63:115">
      <c r="BK439" s="69"/>
      <c r="BL439" s="69"/>
      <c r="BM439" s="69"/>
      <c r="BN439" s="66"/>
      <c r="BO439" s="69"/>
      <c r="BP439" s="69"/>
      <c r="BQ439" s="69"/>
      <c r="BR439" s="69"/>
      <c r="BS439" s="69"/>
      <c r="BT439" s="69"/>
      <c r="BU439" s="69"/>
      <c r="BV439" s="69"/>
      <c r="BW439" s="69"/>
      <c r="BX439" s="69"/>
      <c r="BY439" s="69"/>
      <c r="BZ439" s="69"/>
      <c r="CA439" s="66"/>
      <c r="CB439" s="69"/>
      <c r="CC439" s="69"/>
      <c r="CD439" s="69"/>
      <c r="CE439" s="66"/>
      <c r="CF439" s="69"/>
      <c r="CG439" s="69"/>
      <c r="CH439" s="69"/>
      <c r="CI439" s="66"/>
      <c r="CJ439" s="69"/>
      <c r="CK439" s="69"/>
      <c r="CL439" s="69"/>
      <c r="CM439" s="66"/>
      <c r="CN439" s="69"/>
      <c r="CO439" s="69"/>
      <c r="CP439" s="69"/>
      <c r="CQ439" s="66"/>
      <c r="CR439" s="69"/>
      <c r="CS439" s="69"/>
      <c r="CT439" s="69"/>
      <c r="CU439" s="66"/>
      <c r="CV439" s="69"/>
      <c r="CW439" s="69"/>
      <c r="CX439" s="69"/>
      <c r="CY439" s="66"/>
      <c r="CZ439" s="69"/>
      <c r="DA439" s="69"/>
      <c r="DB439" s="69"/>
      <c r="DC439" s="66"/>
      <c r="DD439" s="69"/>
      <c r="DE439" s="69"/>
      <c r="DF439" s="69"/>
      <c r="DG439" s="66"/>
      <c r="DH439" s="69"/>
      <c r="DI439" s="69"/>
      <c r="DJ439" s="69"/>
      <c r="DK439" s="70"/>
    </row>
    <row r="440" spans="63:115">
      <c r="BK440" s="69"/>
      <c r="BL440" s="69"/>
      <c r="BM440" s="69"/>
      <c r="BN440" s="66"/>
      <c r="BO440" s="69"/>
      <c r="BP440" s="69"/>
      <c r="BQ440" s="69"/>
      <c r="BR440" s="69"/>
      <c r="BS440" s="69"/>
      <c r="BT440" s="69"/>
      <c r="BU440" s="69"/>
      <c r="BV440" s="69"/>
      <c r="BW440" s="69"/>
      <c r="BX440" s="69"/>
      <c r="BY440" s="69"/>
      <c r="BZ440" s="69"/>
      <c r="CA440" s="66"/>
      <c r="CB440" s="69"/>
      <c r="CC440" s="69"/>
      <c r="CD440" s="69"/>
      <c r="CE440" s="66"/>
      <c r="CF440" s="69"/>
      <c r="CG440" s="69"/>
      <c r="CH440" s="69"/>
      <c r="CI440" s="66"/>
      <c r="CJ440" s="69"/>
      <c r="CK440" s="69"/>
      <c r="CL440" s="69"/>
      <c r="CM440" s="66"/>
      <c r="CN440" s="69"/>
      <c r="CO440" s="69"/>
      <c r="CP440" s="69"/>
      <c r="CQ440" s="66"/>
      <c r="CR440" s="69"/>
      <c r="CS440" s="69"/>
      <c r="CT440" s="69"/>
      <c r="CU440" s="66"/>
      <c r="CV440" s="69"/>
      <c r="CW440" s="69"/>
      <c r="CX440" s="69"/>
      <c r="CY440" s="66"/>
      <c r="CZ440" s="69"/>
      <c r="DA440" s="69"/>
      <c r="DB440" s="69"/>
      <c r="DC440" s="66"/>
      <c r="DD440" s="69"/>
      <c r="DE440" s="69"/>
      <c r="DF440" s="69"/>
      <c r="DG440" s="66"/>
      <c r="DH440" s="69"/>
      <c r="DI440" s="69"/>
      <c r="DJ440" s="69"/>
      <c r="DK440" s="70"/>
    </row>
    <row r="441" spans="63:115">
      <c r="BK441" s="69"/>
      <c r="BL441" s="69"/>
      <c r="BM441" s="69"/>
      <c r="BN441" s="66"/>
      <c r="BO441" s="69"/>
      <c r="BP441" s="69"/>
      <c r="BQ441" s="69"/>
      <c r="BR441" s="69"/>
      <c r="BS441" s="69"/>
      <c r="BT441" s="69"/>
      <c r="BU441" s="69"/>
      <c r="BV441" s="69"/>
      <c r="BW441" s="69"/>
      <c r="BX441" s="69"/>
      <c r="BY441" s="69"/>
      <c r="BZ441" s="69"/>
      <c r="CA441" s="66"/>
      <c r="CB441" s="69"/>
      <c r="CC441" s="69"/>
      <c r="CD441" s="69"/>
      <c r="CE441" s="66"/>
      <c r="CF441" s="69"/>
      <c r="CG441" s="69"/>
      <c r="CH441" s="69"/>
      <c r="CI441" s="66"/>
      <c r="CJ441" s="69"/>
      <c r="CK441" s="69"/>
      <c r="CL441" s="69"/>
      <c r="CM441" s="66"/>
      <c r="CN441" s="69"/>
      <c r="CO441" s="69"/>
      <c r="CP441" s="69"/>
      <c r="CQ441" s="66"/>
      <c r="CR441" s="69"/>
      <c r="CS441" s="69"/>
      <c r="CT441" s="69"/>
      <c r="CU441" s="66"/>
      <c r="CV441" s="69"/>
      <c r="CW441" s="69"/>
      <c r="CX441" s="69"/>
      <c r="CY441" s="66"/>
      <c r="CZ441" s="69"/>
      <c r="DA441" s="69"/>
      <c r="DB441" s="69"/>
      <c r="DC441" s="66"/>
      <c r="DD441" s="69"/>
      <c r="DE441" s="69"/>
      <c r="DF441" s="69"/>
      <c r="DG441" s="66"/>
      <c r="DH441" s="69"/>
      <c r="DI441" s="69"/>
      <c r="DJ441" s="69"/>
      <c r="DK441" s="70"/>
    </row>
    <row r="442" spans="63:115">
      <c r="BK442" s="69"/>
      <c r="BL442" s="69"/>
      <c r="BM442" s="69"/>
      <c r="BN442" s="66"/>
      <c r="BO442" s="69"/>
      <c r="BP442" s="69"/>
      <c r="BQ442" s="69"/>
      <c r="BR442" s="69"/>
      <c r="BS442" s="69"/>
      <c r="BT442" s="69"/>
      <c r="BU442" s="69"/>
      <c r="BV442" s="69"/>
      <c r="BW442" s="69"/>
      <c r="BX442" s="69"/>
      <c r="BY442" s="69"/>
      <c r="BZ442" s="69"/>
      <c r="CA442" s="66"/>
      <c r="CB442" s="69"/>
      <c r="CC442" s="69"/>
      <c r="CD442" s="69"/>
      <c r="CE442" s="66"/>
      <c r="CF442" s="69"/>
      <c r="CG442" s="69"/>
      <c r="CH442" s="69"/>
      <c r="CI442" s="66"/>
      <c r="CJ442" s="69"/>
      <c r="CK442" s="69"/>
      <c r="CL442" s="69"/>
      <c r="CM442" s="66"/>
      <c r="CN442" s="69"/>
      <c r="CO442" s="69"/>
      <c r="CP442" s="69"/>
      <c r="CQ442" s="66"/>
      <c r="CR442" s="69"/>
      <c r="CS442" s="69"/>
      <c r="CT442" s="69"/>
      <c r="CU442" s="66"/>
      <c r="CV442" s="69"/>
      <c r="CW442" s="69"/>
      <c r="CX442" s="69"/>
      <c r="CY442" s="66"/>
      <c r="CZ442" s="69"/>
      <c r="DA442" s="69"/>
      <c r="DB442" s="69"/>
      <c r="DC442" s="66"/>
      <c r="DD442" s="69"/>
      <c r="DE442" s="69"/>
      <c r="DF442" s="69"/>
      <c r="DG442" s="66"/>
      <c r="DH442" s="69"/>
      <c r="DI442" s="69"/>
      <c r="DJ442" s="69"/>
      <c r="DK442" s="70"/>
    </row>
    <row r="443" spans="63:115">
      <c r="BK443" s="69"/>
      <c r="BL443" s="69"/>
      <c r="BM443" s="69"/>
      <c r="BN443" s="66"/>
      <c r="BO443" s="69"/>
      <c r="BP443" s="69"/>
      <c r="BQ443" s="69"/>
      <c r="BR443" s="69"/>
      <c r="BS443" s="69"/>
      <c r="BT443" s="69"/>
      <c r="BU443" s="69"/>
      <c r="BV443" s="69"/>
      <c r="BW443" s="69"/>
      <c r="BX443" s="69"/>
      <c r="BY443" s="69"/>
      <c r="BZ443" s="69"/>
      <c r="CA443" s="66"/>
      <c r="CB443" s="69"/>
      <c r="CC443" s="69"/>
      <c r="CD443" s="69"/>
      <c r="CE443" s="66"/>
      <c r="CF443" s="69"/>
      <c r="CG443" s="69"/>
      <c r="CH443" s="69"/>
      <c r="CI443" s="66"/>
      <c r="CJ443" s="69"/>
      <c r="CK443" s="69"/>
      <c r="CL443" s="69"/>
      <c r="CM443" s="66"/>
      <c r="CN443" s="69"/>
      <c r="CO443" s="69"/>
      <c r="CP443" s="69"/>
      <c r="CQ443" s="66"/>
      <c r="CR443" s="69"/>
      <c r="CS443" s="69"/>
      <c r="CT443" s="69"/>
      <c r="CU443" s="66"/>
      <c r="CV443" s="69"/>
      <c r="CW443" s="69"/>
      <c r="CX443" s="69"/>
      <c r="CY443" s="66"/>
      <c r="CZ443" s="69"/>
      <c r="DA443" s="69"/>
      <c r="DB443" s="69"/>
      <c r="DC443" s="66"/>
      <c r="DD443" s="69"/>
      <c r="DE443" s="69"/>
      <c r="DF443" s="69"/>
      <c r="DG443" s="66"/>
      <c r="DH443" s="69"/>
      <c r="DI443" s="69"/>
      <c r="DJ443" s="69"/>
      <c r="DK443" s="70"/>
    </row>
    <row r="444" spans="63:115">
      <c r="BK444" s="69"/>
      <c r="BL444" s="69"/>
      <c r="BM444" s="69"/>
      <c r="BN444" s="66"/>
      <c r="BO444" s="69"/>
      <c r="BP444" s="69"/>
      <c r="BQ444" s="69"/>
      <c r="BR444" s="69"/>
      <c r="BS444" s="69"/>
      <c r="BT444" s="69"/>
      <c r="BU444" s="69"/>
      <c r="BV444" s="69"/>
      <c r="BW444" s="69"/>
      <c r="BX444" s="69"/>
      <c r="BY444" s="69"/>
      <c r="BZ444" s="69"/>
      <c r="CA444" s="66"/>
      <c r="CB444" s="69"/>
      <c r="CC444" s="69"/>
      <c r="CD444" s="69"/>
      <c r="CE444" s="66"/>
      <c r="CF444" s="69"/>
      <c r="CG444" s="69"/>
      <c r="CH444" s="69"/>
      <c r="CI444" s="66"/>
      <c r="CJ444" s="69"/>
      <c r="CK444" s="69"/>
      <c r="CL444" s="69"/>
      <c r="CM444" s="66"/>
      <c r="CN444" s="69"/>
      <c r="CO444" s="69"/>
      <c r="CP444" s="69"/>
      <c r="CQ444" s="66"/>
      <c r="CR444" s="69"/>
      <c r="CS444" s="69"/>
      <c r="CT444" s="69"/>
      <c r="CU444" s="66"/>
      <c r="CV444" s="69"/>
      <c r="CW444" s="69"/>
      <c r="CX444" s="69"/>
      <c r="CY444" s="66"/>
      <c r="CZ444" s="69"/>
      <c r="DA444" s="69"/>
      <c r="DB444" s="69"/>
      <c r="DC444" s="66"/>
      <c r="DD444" s="69"/>
      <c r="DE444" s="69"/>
      <c r="DF444" s="69"/>
      <c r="DG444" s="66"/>
      <c r="DH444" s="69"/>
      <c r="DI444" s="69"/>
      <c r="DJ444" s="69"/>
      <c r="DK444" s="70"/>
    </row>
    <row r="445" spans="63:115">
      <c r="BK445" s="69"/>
      <c r="BL445" s="69"/>
      <c r="BM445" s="69"/>
      <c r="BN445" s="66"/>
      <c r="BO445" s="69"/>
      <c r="BP445" s="69"/>
      <c r="BQ445" s="69"/>
      <c r="BR445" s="69"/>
      <c r="BS445" s="69"/>
      <c r="BT445" s="69"/>
      <c r="BU445" s="69"/>
      <c r="BV445" s="69"/>
      <c r="BW445" s="69"/>
      <c r="BX445" s="69"/>
      <c r="BY445" s="69"/>
      <c r="BZ445" s="69"/>
      <c r="CA445" s="66"/>
      <c r="CB445" s="69"/>
      <c r="CC445" s="69"/>
      <c r="CD445" s="69"/>
      <c r="CE445" s="66"/>
      <c r="CF445" s="69"/>
      <c r="CG445" s="69"/>
      <c r="CH445" s="69"/>
      <c r="CI445" s="66"/>
      <c r="CJ445" s="69"/>
      <c r="CK445" s="69"/>
      <c r="CL445" s="69"/>
      <c r="CM445" s="66"/>
      <c r="CN445" s="69"/>
      <c r="CO445" s="69"/>
      <c r="CP445" s="69"/>
      <c r="CQ445" s="66"/>
      <c r="CR445" s="69"/>
      <c r="CS445" s="69"/>
      <c r="CT445" s="69"/>
      <c r="CU445" s="66"/>
      <c r="CV445" s="69"/>
      <c r="CW445" s="69"/>
      <c r="CX445" s="69"/>
      <c r="CY445" s="66"/>
      <c r="CZ445" s="69"/>
      <c r="DA445" s="69"/>
      <c r="DB445" s="69"/>
      <c r="DC445" s="66"/>
      <c r="DD445" s="69"/>
      <c r="DE445" s="69"/>
      <c r="DF445" s="69"/>
      <c r="DG445" s="66"/>
      <c r="DH445" s="69"/>
      <c r="DI445" s="69"/>
      <c r="DJ445" s="69"/>
      <c r="DK445" s="70"/>
    </row>
    <row r="446" spans="63:115">
      <c r="BK446" s="69"/>
      <c r="BL446" s="69"/>
      <c r="BM446" s="69"/>
      <c r="BN446" s="66"/>
      <c r="BO446" s="69"/>
      <c r="BP446" s="69"/>
      <c r="BQ446" s="69"/>
      <c r="BR446" s="69"/>
      <c r="BS446" s="69"/>
      <c r="BT446" s="69"/>
      <c r="BU446" s="69"/>
      <c r="BV446" s="69"/>
      <c r="BW446" s="69"/>
      <c r="BX446" s="69"/>
      <c r="BY446" s="69"/>
      <c r="BZ446" s="69"/>
      <c r="CA446" s="66"/>
      <c r="CB446" s="69"/>
      <c r="CC446" s="69"/>
      <c r="CD446" s="69"/>
      <c r="CE446" s="66"/>
      <c r="CF446" s="69"/>
      <c r="CG446" s="69"/>
      <c r="CH446" s="69"/>
      <c r="CI446" s="66"/>
      <c r="CJ446" s="69"/>
      <c r="CK446" s="69"/>
      <c r="CL446" s="69"/>
      <c r="CM446" s="66"/>
      <c r="CN446" s="69"/>
      <c r="CO446" s="69"/>
      <c r="CP446" s="69"/>
      <c r="CQ446" s="66"/>
      <c r="CR446" s="69"/>
      <c r="CS446" s="69"/>
      <c r="CT446" s="69"/>
      <c r="CU446" s="66"/>
      <c r="CV446" s="69"/>
      <c r="CW446" s="69"/>
      <c r="CX446" s="69"/>
      <c r="CY446" s="66"/>
      <c r="CZ446" s="69"/>
      <c r="DA446" s="69"/>
      <c r="DB446" s="69"/>
      <c r="DC446" s="66"/>
      <c r="DD446" s="69"/>
      <c r="DE446" s="69"/>
      <c r="DF446" s="69"/>
      <c r="DG446" s="66"/>
      <c r="DH446" s="69"/>
      <c r="DI446" s="69"/>
      <c r="DJ446" s="69"/>
      <c r="DK446" s="70"/>
    </row>
    <row r="447" spans="63:115">
      <c r="BK447" s="69"/>
      <c r="BL447" s="69"/>
      <c r="BM447" s="69"/>
      <c r="BN447" s="66"/>
      <c r="BO447" s="69"/>
      <c r="BP447" s="69"/>
      <c r="BQ447" s="69"/>
      <c r="BR447" s="69"/>
      <c r="BS447" s="69"/>
      <c r="BT447" s="69"/>
      <c r="BU447" s="69"/>
      <c r="BV447" s="69"/>
      <c r="BW447" s="69"/>
      <c r="BX447" s="69"/>
      <c r="BY447" s="69"/>
      <c r="BZ447" s="69"/>
      <c r="CA447" s="66"/>
      <c r="CB447" s="69"/>
      <c r="CC447" s="69"/>
      <c r="CD447" s="69"/>
      <c r="CE447" s="66"/>
      <c r="CF447" s="69"/>
      <c r="CG447" s="69"/>
      <c r="CH447" s="69"/>
      <c r="CI447" s="66"/>
      <c r="CJ447" s="69"/>
      <c r="CK447" s="69"/>
      <c r="CL447" s="69"/>
      <c r="CM447" s="66"/>
      <c r="CN447" s="69"/>
      <c r="CO447" s="69"/>
      <c r="CP447" s="69"/>
      <c r="CQ447" s="66"/>
      <c r="CR447" s="69"/>
      <c r="CS447" s="69"/>
      <c r="CT447" s="69"/>
      <c r="CU447" s="66"/>
      <c r="CV447" s="69"/>
      <c r="CW447" s="69"/>
      <c r="CX447" s="69"/>
      <c r="CY447" s="66"/>
      <c r="CZ447" s="69"/>
      <c r="DA447" s="69"/>
      <c r="DB447" s="69"/>
      <c r="DC447" s="66"/>
      <c r="DD447" s="69"/>
      <c r="DE447" s="69"/>
      <c r="DF447" s="69"/>
      <c r="DG447" s="66"/>
      <c r="DH447" s="69"/>
      <c r="DI447" s="69"/>
      <c r="DJ447" s="69"/>
      <c r="DK447" s="70"/>
    </row>
    <row r="448" spans="63:115">
      <c r="BK448" s="69"/>
      <c r="BL448" s="69"/>
      <c r="BM448" s="69"/>
      <c r="BN448" s="66"/>
      <c r="BO448" s="69"/>
      <c r="BP448" s="69"/>
      <c r="BQ448" s="69"/>
      <c r="BR448" s="69"/>
      <c r="BS448" s="69"/>
      <c r="BT448" s="69"/>
      <c r="BU448" s="69"/>
      <c r="BV448" s="69"/>
      <c r="BW448" s="69"/>
      <c r="BX448" s="69"/>
      <c r="BY448" s="69"/>
      <c r="BZ448" s="69"/>
      <c r="CA448" s="66"/>
      <c r="CB448" s="69"/>
      <c r="CC448" s="69"/>
      <c r="CD448" s="69"/>
      <c r="CE448" s="66"/>
      <c r="CF448" s="69"/>
      <c r="CG448" s="69"/>
      <c r="CH448" s="69"/>
      <c r="CI448" s="66"/>
      <c r="CJ448" s="69"/>
      <c r="CK448" s="69"/>
      <c r="CL448" s="69"/>
      <c r="CM448" s="66"/>
      <c r="CN448" s="69"/>
      <c r="CO448" s="69"/>
      <c r="CP448" s="69"/>
      <c r="CQ448" s="66"/>
      <c r="CR448" s="69"/>
      <c r="CS448" s="69"/>
      <c r="CT448" s="69"/>
      <c r="CU448" s="66"/>
      <c r="CV448" s="69"/>
      <c r="CW448" s="69"/>
      <c r="CX448" s="69"/>
      <c r="CY448" s="66"/>
      <c r="CZ448" s="69"/>
      <c r="DA448" s="69"/>
      <c r="DB448" s="69"/>
      <c r="DC448" s="66"/>
      <c r="DD448" s="69"/>
      <c r="DE448" s="69"/>
      <c r="DF448" s="69"/>
      <c r="DG448" s="66"/>
      <c r="DH448" s="69"/>
      <c r="DI448" s="69"/>
      <c r="DJ448" s="69"/>
      <c r="DK448" s="70"/>
    </row>
    <row r="449" spans="63:115">
      <c r="BK449" s="69"/>
      <c r="BL449" s="69"/>
      <c r="BM449" s="69"/>
      <c r="BN449" s="66"/>
      <c r="BO449" s="69"/>
      <c r="BP449" s="69"/>
      <c r="BQ449" s="69"/>
      <c r="BR449" s="69"/>
      <c r="BS449" s="69"/>
      <c r="BT449" s="69"/>
      <c r="BU449" s="69"/>
      <c r="BV449" s="69"/>
      <c r="BW449" s="69"/>
      <c r="BX449" s="69"/>
      <c r="BY449" s="69"/>
      <c r="BZ449" s="69"/>
      <c r="CA449" s="66"/>
      <c r="CB449" s="69"/>
      <c r="CC449" s="69"/>
      <c r="CD449" s="69"/>
      <c r="CE449" s="66"/>
      <c r="CF449" s="69"/>
      <c r="CG449" s="69"/>
      <c r="CH449" s="69"/>
      <c r="CI449" s="66"/>
      <c r="CJ449" s="69"/>
      <c r="CK449" s="69"/>
      <c r="CL449" s="69"/>
      <c r="CM449" s="66"/>
      <c r="CN449" s="69"/>
      <c r="CO449" s="69"/>
      <c r="CP449" s="69"/>
      <c r="CQ449" s="66"/>
      <c r="CR449" s="69"/>
      <c r="CS449" s="69"/>
      <c r="CT449" s="69"/>
      <c r="CU449" s="66"/>
      <c r="CV449" s="69"/>
      <c r="CW449" s="69"/>
      <c r="CX449" s="69"/>
      <c r="CY449" s="66"/>
      <c r="CZ449" s="69"/>
      <c r="DA449" s="69"/>
      <c r="DB449" s="69"/>
      <c r="DC449" s="66"/>
      <c r="DD449" s="69"/>
      <c r="DE449" s="69"/>
      <c r="DF449" s="69"/>
      <c r="DG449" s="66"/>
      <c r="DH449" s="69"/>
      <c r="DI449" s="69"/>
      <c r="DJ449" s="69"/>
      <c r="DK449" s="70"/>
    </row>
    <row r="450" spans="63:115">
      <c r="BK450" s="69"/>
      <c r="BL450" s="69"/>
      <c r="BM450" s="69"/>
      <c r="BN450" s="66"/>
      <c r="BO450" s="69"/>
      <c r="BP450" s="69"/>
      <c r="BQ450" s="69"/>
      <c r="BR450" s="69"/>
      <c r="BS450" s="69"/>
      <c r="BT450" s="69"/>
      <c r="BU450" s="69"/>
      <c r="BV450" s="69"/>
      <c r="BW450" s="69"/>
      <c r="BX450" s="69"/>
      <c r="BY450" s="69"/>
      <c r="BZ450" s="69"/>
      <c r="CA450" s="66"/>
      <c r="CB450" s="69"/>
      <c r="CC450" s="69"/>
      <c r="CD450" s="69"/>
      <c r="CE450" s="66"/>
      <c r="CF450" s="69"/>
      <c r="CG450" s="69"/>
      <c r="CH450" s="69"/>
      <c r="CI450" s="66"/>
      <c r="CJ450" s="69"/>
      <c r="CK450" s="69"/>
      <c r="CL450" s="69"/>
      <c r="CM450" s="66"/>
      <c r="CN450" s="69"/>
      <c r="CO450" s="69"/>
      <c r="CP450" s="69"/>
      <c r="CQ450" s="66"/>
      <c r="CR450" s="69"/>
      <c r="CS450" s="69"/>
      <c r="CT450" s="69"/>
      <c r="CU450" s="66"/>
      <c r="CV450" s="69"/>
      <c r="CW450" s="69"/>
      <c r="CX450" s="69"/>
      <c r="CY450" s="66"/>
      <c r="CZ450" s="69"/>
      <c r="DA450" s="69"/>
      <c r="DB450" s="69"/>
      <c r="DC450" s="66"/>
      <c r="DD450" s="69"/>
      <c r="DE450" s="69"/>
      <c r="DF450" s="69"/>
      <c r="DG450" s="66"/>
      <c r="DH450" s="69"/>
      <c r="DI450" s="69"/>
      <c r="DJ450" s="69"/>
      <c r="DK450" s="70"/>
    </row>
    <row r="451" spans="63:115">
      <c r="BK451" s="69"/>
      <c r="BL451" s="69"/>
      <c r="BM451" s="69"/>
      <c r="BN451" s="66"/>
      <c r="BO451" s="69"/>
      <c r="BP451" s="69"/>
      <c r="BQ451" s="69"/>
      <c r="BR451" s="69"/>
      <c r="BS451" s="69"/>
      <c r="BT451" s="69"/>
      <c r="BU451" s="69"/>
      <c r="BV451" s="69"/>
      <c r="BW451" s="69"/>
      <c r="BX451" s="69"/>
      <c r="BY451" s="69"/>
      <c r="BZ451" s="69"/>
      <c r="CA451" s="66"/>
      <c r="CB451" s="69"/>
      <c r="CC451" s="69"/>
      <c r="CD451" s="69"/>
      <c r="CE451" s="66"/>
      <c r="CF451" s="69"/>
      <c r="CG451" s="69"/>
      <c r="CH451" s="69"/>
      <c r="CI451" s="66"/>
      <c r="CJ451" s="69"/>
      <c r="CK451" s="69"/>
      <c r="CL451" s="69"/>
      <c r="CM451" s="66"/>
      <c r="CN451" s="69"/>
      <c r="CO451" s="69"/>
      <c r="CP451" s="69"/>
      <c r="CQ451" s="66"/>
      <c r="CR451" s="69"/>
      <c r="CS451" s="69"/>
      <c r="CT451" s="69"/>
      <c r="CU451" s="66"/>
      <c r="CV451" s="69"/>
      <c r="CW451" s="69"/>
      <c r="CX451" s="69"/>
      <c r="CY451" s="66"/>
      <c r="CZ451" s="69"/>
      <c r="DA451" s="69"/>
      <c r="DB451" s="69"/>
      <c r="DC451" s="66"/>
      <c r="DD451" s="69"/>
      <c r="DE451" s="69"/>
      <c r="DF451" s="69"/>
      <c r="DG451" s="66"/>
      <c r="DH451" s="69"/>
      <c r="DI451" s="69"/>
      <c r="DJ451" s="69"/>
      <c r="DK451" s="70"/>
    </row>
    <row r="452" spans="63:115">
      <c r="BK452" s="69"/>
      <c r="BL452" s="69"/>
      <c r="BM452" s="69"/>
      <c r="BN452" s="66"/>
      <c r="BO452" s="69"/>
      <c r="BP452" s="69"/>
      <c r="BQ452" s="69"/>
      <c r="BR452" s="69"/>
      <c r="BS452" s="69"/>
      <c r="BT452" s="69"/>
      <c r="BU452" s="69"/>
      <c r="BV452" s="69"/>
      <c r="BW452" s="69"/>
      <c r="BX452" s="69"/>
      <c r="BY452" s="69"/>
      <c r="BZ452" s="69"/>
      <c r="CA452" s="66"/>
      <c r="CB452" s="69"/>
      <c r="CC452" s="69"/>
      <c r="CD452" s="69"/>
      <c r="CE452" s="66"/>
      <c r="CF452" s="69"/>
      <c r="CG452" s="69"/>
      <c r="CH452" s="69"/>
      <c r="CI452" s="66"/>
      <c r="CJ452" s="69"/>
      <c r="CK452" s="69"/>
      <c r="CL452" s="69"/>
      <c r="CM452" s="66"/>
      <c r="CN452" s="69"/>
      <c r="CO452" s="69"/>
      <c r="CP452" s="69"/>
      <c r="CQ452" s="66"/>
      <c r="CR452" s="69"/>
      <c r="CS452" s="69"/>
      <c r="CT452" s="69"/>
      <c r="CU452" s="66"/>
      <c r="CV452" s="69"/>
      <c r="CW452" s="69"/>
      <c r="CX452" s="69"/>
      <c r="CY452" s="66"/>
      <c r="CZ452" s="69"/>
      <c r="DA452" s="69"/>
      <c r="DB452" s="69"/>
      <c r="DC452" s="66"/>
      <c r="DD452" s="69"/>
      <c r="DE452" s="69"/>
      <c r="DF452" s="69"/>
      <c r="DG452" s="66"/>
      <c r="DH452" s="69"/>
      <c r="DI452" s="69"/>
      <c r="DJ452" s="69"/>
      <c r="DK452" s="70"/>
    </row>
    <row r="453" spans="63:115">
      <c r="BK453" s="69"/>
      <c r="BL453" s="69"/>
      <c r="BM453" s="69"/>
      <c r="BN453" s="66"/>
      <c r="BO453" s="69"/>
      <c r="BP453" s="69"/>
      <c r="BQ453" s="69"/>
      <c r="BR453" s="69"/>
      <c r="BS453" s="69"/>
      <c r="BT453" s="69"/>
      <c r="BU453" s="69"/>
      <c r="BV453" s="69"/>
      <c r="BW453" s="69"/>
      <c r="BX453" s="69"/>
      <c r="BY453" s="69"/>
      <c r="BZ453" s="69"/>
      <c r="CA453" s="66"/>
      <c r="CB453" s="69"/>
      <c r="CC453" s="69"/>
      <c r="CD453" s="69"/>
      <c r="CE453" s="66"/>
      <c r="CF453" s="69"/>
      <c r="CG453" s="69"/>
      <c r="CH453" s="69"/>
      <c r="CI453" s="66"/>
      <c r="CJ453" s="69"/>
      <c r="CK453" s="69"/>
      <c r="CL453" s="69"/>
      <c r="CM453" s="66"/>
      <c r="CN453" s="69"/>
      <c r="CO453" s="69"/>
      <c r="CP453" s="69"/>
      <c r="CQ453" s="66"/>
      <c r="CR453" s="69"/>
      <c r="CS453" s="69"/>
      <c r="CT453" s="69"/>
      <c r="CU453" s="66"/>
      <c r="CV453" s="69"/>
      <c r="CW453" s="69"/>
      <c r="CX453" s="69"/>
      <c r="CY453" s="66"/>
      <c r="CZ453" s="69"/>
      <c r="DA453" s="69"/>
      <c r="DB453" s="69"/>
      <c r="DC453" s="66"/>
      <c r="DD453" s="69"/>
      <c r="DE453" s="69"/>
      <c r="DF453" s="69"/>
      <c r="DG453" s="66"/>
      <c r="DH453" s="69"/>
      <c r="DI453" s="69"/>
      <c r="DJ453" s="69"/>
      <c r="DK453" s="70"/>
    </row>
    <row r="454" spans="63:115">
      <c r="BK454" s="69"/>
      <c r="BL454" s="69"/>
      <c r="BM454" s="69"/>
      <c r="BN454" s="66"/>
      <c r="BO454" s="69"/>
      <c r="BP454" s="69"/>
      <c r="BQ454" s="69"/>
      <c r="BR454" s="69"/>
      <c r="BS454" s="69"/>
      <c r="BT454" s="69"/>
      <c r="BU454" s="69"/>
      <c r="BV454" s="69"/>
      <c r="BW454" s="69"/>
      <c r="BX454" s="69"/>
      <c r="BY454" s="69"/>
      <c r="BZ454" s="69"/>
      <c r="CA454" s="66"/>
      <c r="CB454" s="69"/>
      <c r="CC454" s="69"/>
      <c r="CD454" s="69"/>
      <c r="CE454" s="66"/>
      <c r="CF454" s="69"/>
      <c r="CG454" s="69"/>
      <c r="CH454" s="69"/>
      <c r="CI454" s="66"/>
      <c r="CJ454" s="69"/>
      <c r="CK454" s="69"/>
      <c r="CL454" s="69"/>
      <c r="CM454" s="66"/>
      <c r="CN454" s="69"/>
      <c r="CO454" s="69"/>
      <c r="CP454" s="69"/>
      <c r="CQ454" s="66"/>
      <c r="CR454" s="69"/>
      <c r="CS454" s="69"/>
      <c r="CT454" s="69"/>
      <c r="CU454" s="66"/>
      <c r="CV454" s="69"/>
      <c r="CW454" s="69"/>
      <c r="CX454" s="69"/>
      <c r="CY454" s="66"/>
      <c r="CZ454" s="69"/>
      <c r="DA454" s="69"/>
      <c r="DB454" s="69"/>
      <c r="DC454" s="66"/>
      <c r="DD454" s="69"/>
      <c r="DE454" s="69"/>
      <c r="DF454" s="69"/>
      <c r="DG454" s="66"/>
      <c r="DH454" s="69"/>
      <c r="DI454" s="69"/>
      <c r="DJ454" s="69"/>
      <c r="DK454" s="70"/>
    </row>
    <row r="455" spans="63:115">
      <c r="BK455" s="69"/>
      <c r="BL455" s="69"/>
      <c r="BM455" s="69"/>
      <c r="BN455" s="66"/>
      <c r="BO455" s="69"/>
      <c r="BP455" s="69"/>
      <c r="BQ455" s="69"/>
      <c r="BR455" s="69"/>
      <c r="BS455" s="69"/>
      <c r="BT455" s="69"/>
      <c r="BU455" s="69"/>
      <c r="BV455" s="69"/>
      <c r="BW455" s="69"/>
      <c r="BX455" s="69"/>
      <c r="BY455" s="69"/>
      <c r="BZ455" s="69"/>
      <c r="CA455" s="66"/>
      <c r="CB455" s="69"/>
      <c r="CC455" s="69"/>
      <c r="CD455" s="69"/>
      <c r="CE455" s="66"/>
      <c r="CF455" s="69"/>
      <c r="CG455" s="69"/>
      <c r="CH455" s="69"/>
      <c r="CI455" s="66"/>
      <c r="CJ455" s="69"/>
      <c r="CK455" s="69"/>
      <c r="CL455" s="69"/>
      <c r="CM455" s="66"/>
      <c r="CN455" s="69"/>
      <c r="CO455" s="69"/>
      <c r="CP455" s="69"/>
      <c r="CQ455" s="66"/>
      <c r="CR455" s="69"/>
      <c r="CS455" s="69"/>
      <c r="CT455" s="69"/>
      <c r="CU455" s="66"/>
      <c r="CV455" s="69"/>
      <c r="CW455" s="69"/>
      <c r="CX455" s="69"/>
      <c r="CY455" s="66"/>
      <c r="CZ455" s="69"/>
      <c r="DA455" s="69"/>
      <c r="DB455" s="69"/>
      <c r="DC455" s="66"/>
      <c r="DD455" s="69"/>
      <c r="DE455" s="69"/>
      <c r="DF455" s="69"/>
      <c r="DG455" s="66"/>
      <c r="DH455" s="69"/>
      <c r="DI455" s="69"/>
      <c r="DJ455" s="69"/>
      <c r="DK455" s="70"/>
    </row>
    <row r="456" spans="63:115">
      <c r="BK456" s="69"/>
      <c r="BL456" s="69"/>
      <c r="BM456" s="69"/>
      <c r="BN456" s="66"/>
      <c r="BO456" s="69"/>
      <c r="BP456" s="69"/>
      <c r="BQ456" s="69"/>
      <c r="BR456" s="69"/>
      <c r="BS456" s="69"/>
      <c r="BT456" s="69"/>
      <c r="BU456" s="69"/>
      <c r="BV456" s="69"/>
      <c r="BW456" s="69"/>
      <c r="BX456" s="69"/>
      <c r="BY456" s="69"/>
      <c r="BZ456" s="69"/>
      <c r="CA456" s="66"/>
      <c r="CB456" s="69"/>
      <c r="CC456" s="69"/>
      <c r="CD456" s="69"/>
      <c r="CE456" s="66"/>
      <c r="CF456" s="69"/>
      <c r="CG456" s="69"/>
      <c r="CH456" s="69"/>
      <c r="CI456" s="66"/>
      <c r="CJ456" s="69"/>
      <c r="CK456" s="69"/>
      <c r="CL456" s="69"/>
      <c r="CM456" s="66"/>
      <c r="CN456" s="69"/>
      <c r="CO456" s="69"/>
      <c r="CP456" s="69"/>
      <c r="CQ456" s="66"/>
      <c r="CR456" s="69"/>
      <c r="CS456" s="69"/>
      <c r="CT456" s="69"/>
      <c r="CU456" s="66"/>
      <c r="CV456" s="69"/>
      <c r="CW456" s="69"/>
      <c r="CX456" s="69"/>
      <c r="CY456" s="66"/>
      <c r="CZ456" s="69"/>
      <c r="DA456" s="69"/>
      <c r="DB456" s="69"/>
      <c r="DC456" s="66"/>
      <c r="DD456" s="69"/>
      <c r="DE456" s="69"/>
      <c r="DF456" s="69"/>
      <c r="DG456" s="66"/>
      <c r="DH456" s="69"/>
      <c r="DI456" s="69"/>
      <c r="DJ456" s="69"/>
      <c r="DK456" s="70"/>
    </row>
    <row r="457" spans="63:115">
      <c r="BK457" s="69"/>
      <c r="BL457" s="69"/>
      <c r="BM457" s="69"/>
      <c r="BN457" s="66"/>
      <c r="BO457" s="69"/>
      <c r="BP457" s="69"/>
      <c r="BQ457" s="69"/>
      <c r="BR457" s="69"/>
      <c r="BS457" s="69"/>
      <c r="BT457" s="69"/>
      <c r="BU457" s="69"/>
      <c r="BV457" s="69"/>
      <c r="BW457" s="69"/>
      <c r="BX457" s="69"/>
      <c r="BY457" s="69"/>
      <c r="BZ457" s="69"/>
      <c r="CA457" s="66"/>
      <c r="CB457" s="69"/>
      <c r="CC457" s="69"/>
      <c r="CD457" s="69"/>
      <c r="CE457" s="66"/>
      <c r="CF457" s="69"/>
      <c r="CG457" s="69"/>
      <c r="CH457" s="69"/>
      <c r="CI457" s="66"/>
      <c r="CJ457" s="69"/>
      <c r="CK457" s="69"/>
      <c r="CL457" s="69"/>
      <c r="CM457" s="66"/>
      <c r="CN457" s="69"/>
      <c r="CO457" s="69"/>
      <c r="CP457" s="69"/>
      <c r="CQ457" s="66"/>
      <c r="CR457" s="69"/>
      <c r="CS457" s="69"/>
      <c r="CT457" s="69"/>
      <c r="CU457" s="66"/>
      <c r="CV457" s="69"/>
      <c r="CW457" s="69"/>
      <c r="CX457" s="69"/>
      <c r="CY457" s="66"/>
      <c r="CZ457" s="69"/>
      <c r="DA457" s="69"/>
      <c r="DB457" s="69"/>
      <c r="DC457" s="66"/>
      <c r="DD457" s="69"/>
      <c r="DE457" s="69"/>
      <c r="DF457" s="69"/>
      <c r="DG457" s="66"/>
      <c r="DH457" s="69"/>
      <c r="DI457" s="69"/>
      <c r="DJ457" s="69"/>
      <c r="DK457" s="70"/>
    </row>
    <row r="458" spans="63:115">
      <c r="BK458" s="69"/>
      <c r="BL458" s="69"/>
      <c r="BM458" s="69"/>
      <c r="BN458" s="66"/>
      <c r="BO458" s="69"/>
      <c r="BP458" s="69"/>
      <c r="BQ458" s="69"/>
      <c r="BR458" s="69"/>
      <c r="BS458" s="69"/>
      <c r="BT458" s="69"/>
      <c r="BU458" s="69"/>
      <c r="BV458" s="69"/>
      <c r="BW458" s="69"/>
      <c r="BX458" s="69"/>
      <c r="BY458" s="69"/>
      <c r="BZ458" s="69"/>
      <c r="CA458" s="66"/>
      <c r="CB458" s="69"/>
      <c r="CC458" s="69"/>
      <c r="CD458" s="69"/>
      <c r="CE458" s="66"/>
      <c r="CF458" s="69"/>
      <c r="CG458" s="69"/>
      <c r="CH458" s="69"/>
      <c r="CI458" s="66"/>
      <c r="CJ458" s="69"/>
      <c r="CK458" s="69"/>
      <c r="CL458" s="69"/>
      <c r="CM458" s="66"/>
      <c r="CN458" s="69"/>
      <c r="CO458" s="69"/>
      <c r="CP458" s="69"/>
      <c r="CQ458" s="66"/>
      <c r="CR458" s="69"/>
      <c r="CS458" s="69"/>
      <c r="CT458" s="69"/>
      <c r="CU458" s="66"/>
      <c r="CV458" s="69"/>
      <c r="CW458" s="69"/>
      <c r="CX458" s="69"/>
      <c r="CY458" s="66"/>
      <c r="CZ458" s="69"/>
      <c r="DA458" s="69"/>
      <c r="DB458" s="69"/>
      <c r="DC458" s="66"/>
      <c r="DD458" s="69"/>
      <c r="DE458" s="69"/>
      <c r="DF458" s="69"/>
      <c r="DG458" s="66"/>
      <c r="DH458" s="69"/>
      <c r="DI458" s="69"/>
      <c r="DJ458" s="69"/>
      <c r="DK458" s="70"/>
    </row>
    <row r="459" spans="63:115">
      <c r="BK459" s="69"/>
      <c r="BL459" s="69"/>
      <c r="BM459" s="69"/>
      <c r="BN459" s="66"/>
      <c r="BO459" s="69"/>
      <c r="BP459" s="69"/>
      <c r="BQ459" s="69"/>
      <c r="BR459" s="69"/>
      <c r="BS459" s="69"/>
      <c r="BT459" s="69"/>
      <c r="BU459" s="69"/>
      <c r="BV459" s="69"/>
      <c r="BW459" s="69"/>
      <c r="BX459" s="69"/>
      <c r="BY459" s="69"/>
      <c r="BZ459" s="69"/>
      <c r="CA459" s="66"/>
      <c r="CB459" s="69"/>
      <c r="CC459" s="69"/>
      <c r="CD459" s="69"/>
      <c r="CE459" s="66"/>
      <c r="CF459" s="69"/>
      <c r="CG459" s="69"/>
      <c r="CH459" s="69"/>
      <c r="CI459" s="66"/>
      <c r="CJ459" s="69"/>
      <c r="CK459" s="69"/>
      <c r="CL459" s="69"/>
      <c r="CM459" s="66"/>
      <c r="CN459" s="69"/>
      <c r="CO459" s="69"/>
      <c r="CP459" s="69"/>
      <c r="CQ459" s="66"/>
      <c r="CR459" s="69"/>
      <c r="CS459" s="69"/>
      <c r="CT459" s="69"/>
      <c r="CU459" s="66"/>
      <c r="CV459" s="69"/>
      <c r="CW459" s="69"/>
      <c r="CX459" s="69"/>
      <c r="CY459" s="66"/>
      <c r="CZ459" s="69"/>
      <c r="DA459" s="69"/>
      <c r="DB459" s="69"/>
      <c r="DC459" s="66"/>
      <c r="DD459" s="69"/>
      <c r="DE459" s="69"/>
      <c r="DF459" s="69"/>
      <c r="DG459" s="66"/>
      <c r="DH459" s="69"/>
      <c r="DI459" s="69"/>
      <c r="DJ459" s="69"/>
      <c r="DK459" s="70"/>
    </row>
    <row r="460" spans="63:115">
      <c r="BK460" s="69"/>
      <c r="BL460" s="69"/>
      <c r="BM460" s="69"/>
      <c r="BN460" s="66"/>
      <c r="BO460" s="69"/>
      <c r="BP460" s="69"/>
      <c r="BQ460" s="69"/>
      <c r="BR460" s="69"/>
      <c r="BS460" s="69"/>
      <c r="BT460" s="69"/>
      <c r="BU460" s="69"/>
      <c r="BV460" s="69"/>
      <c r="BW460" s="69"/>
      <c r="BX460" s="69"/>
      <c r="BY460" s="69"/>
      <c r="BZ460" s="69"/>
      <c r="CA460" s="66"/>
      <c r="CB460" s="69"/>
      <c r="CC460" s="69"/>
      <c r="CD460" s="69"/>
      <c r="CE460" s="66"/>
      <c r="CF460" s="69"/>
      <c r="CG460" s="69"/>
      <c r="CH460" s="69"/>
      <c r="CI460" s="66"/>
      <c r="CJ460" s="69"/>
      <c r="CK460" s="69"/>
      <c r="CL460" s="69"/>
      <c r="CM460" s="66"/>
      <c r="CN460" s="69"/>
      <c r="CO460" s="69"/>
      <c r="CP460" s="69"/>
      <c r="CQ460" s="66"/>
      <c r="CR460" s="69"/>
      <c r="CS460" s="69"/>
      <c r="CT460" s="69"/>
      <c r="CU460" s="66"/>
      <c r="CV460" s="69"/>
      <c r="CW460" s="69"/>
      <c r="CX460" s="69"/>
      <c r="CY460" s="66"/>
      <c r="CZ460" s="69"/>
      <c r="DA460" s="69"/>
      <c r="DB460" s="69"/>
      <c r="DC460" s="66"/>
      <c r="DD460" s="69"/>
      <c r="DE460" s="69"/>
      <c r="DF460" s="69"/>
      <c r="DG460" s="66"/>
      <c r="DH460" s="69"/>
      <c r="DI460" s="69"/>
      <c r="DJ460" s="69"/>
      <c r="DK460" s="70"/>
    </row>
    <row r="461" spans="63:115">
      <c r="BK461" s="69"/>
      <c r="BL461" s="69"/>
      <c r="BM461" s="69"/>
      <c r="BN461" s="66"/>
      <c r="BO461" s="69"/>
      <c r="BP461" s="69"/>
      <c r="BQ461" s="69"/>
      <c r="BR461" s="69"/>
      <c r="BS461" s="69"/>
      <c r="BT461" s="69"/>
      <c r="BU461" s="69"/>
      <c r="BV461" s="69"/>
      <c r="BW461" s="69"/>
      <c r="BX461" s="69"/>
      <c r="BY461" s="69"/>
      <c r="BZ461" s="69"/>
      <c r="CA461" s="66"/>
      <c r="CB461" s="69"/>
      <c r="CC461" s="69"/>
      <c r="CD461" s="69"/>
      <c r="CE461" s="66"/>
      <c r="CF461" s="69"/>
      <c r="CG461" s="69"/>
      <c r="CH461" s="69"/>
      <c r="CI461" s="66"/>
      <c r="CJ461" s="69"/>
      <c r="CK461" s="69"/>
      <c r="CL461" s="69"/>
      <c r="CM461" s="66"/>
      <c r="CN461" s="69"/>
      <c r="CO461" s="69"/>
      <c r="CP461" s="69"/>
      <c r="CQ461" s="66"/>
      <c r="CR461" s="69"/>
      <c r="CS461" s="69"/>
      <c r="CT461" s="69"/>
      <c r="CU461" s="66"/>
      <c r="CV461" s="69"/>
      <c r="CW461" s="69"/>
      <c r="CX461" s="69"/>
      <c r="CY461" s="66"/>
      <c r="CZ461" s="69"/>
      <c r="DA461" s="69"/>
      <c r="DB461" s="69"/>
      <c r="DC461" s="66"/>
      <c r="DD461" s="69"/>
      <c r="DE461" s="69"/>
      <c r="DF461" s="69"/>
      <c r="DG461" s="66"/>
      <c r="DH461" s="69"/>
      <c r="DI461" s="69"/>
      <c r="DJ461" s="69"/>
      <c r="DK461" s="70"/>
    </row>
    <row r="462" spans="63:115">
      <c r="BK462" s="69"/>
      <c r="BL462" s="69"/>
      <c r="BM462" s="69"/>
      <c r="BN462" s="66"/>
      <c r="BO462" s="69"/>
      <c r="BP462" s="69"/>
      <c r="BQ462" s="69"/>
      <c r="BR462" s="69"/>
      <c r="BS462" s="69"/>
      <c r="BT462" s="69"/>
      <c r="BU462" s="69"/>
      <c r="BV462" s="69"/>
      <c r="BW462" s="69"/>
      <c r="BX462" s="69"/>
      <c r="BY462" s="69"/>
      <c r="BZ462" s="69"/>
      <c r="CA462" s="66"/>
      <c r="CB462" s="69"/>
      <c r="CC462" s="69"/>
      <c r="CD462" s="69"/>
      <c r="CE462" s="66"/>
      <c r="CF462" s="69"/>
      <c r="CG462" s="69"/>
      <c r="CH462" s="69"/>
      <c r="CI462" s="66"/>
      <c r="CJ462" s="69"/>
      <c r="CK462" s="69"/>
      <c r="CL462" s="69"/>
      <c r="CM462" s="66"/>
      <c r="CN462" s="69"/>
      <c r="CO462" s="69"/>
      <c r="CP462" s="69"/>
      <c r="CQ462" s="66"/>
      <c r="CR462" s="69"/>
      <c r="CS462" s="69"/>
      <c r="CT462" s="69"/>
      <c r="CU462" s="66"/>
      <c r="CV462" s="69"/>
      <c r="CW462" s="69"/>
      <c r="CX462" s="69"/>
      <c r="CY462" s="66"/>
      <c r="CZ462" s="69"/>
      <c r="DA462" s="69"/>
      <c r="DB462" s="69"/>
      <c r="DC462" s="66"/>
      <c r="DD462" s="69"/>
      <c r="DE462" s="69"/>
      <c r="DF462" s="69"/>
      <c r="DG462" s="66"/>
      <c r="DH462" s="69"/>
      <c r="DI462" s="69"/>
      <c r="DJ462" s="69"/>
      <c r="DK462" s="70"/>
    </row>
    <row r="463" spans="63:115">
      <c r="BK463" s="69"/>
      <c r="BL463" s="69"/>
      <c r="BM463" s="69"/>
      <c r="BN463" s="66"/>
      <c r="BO463" s="69"/>
      <c r="BP463" s="69"/>
      <c r="BQ463" s="69"/>
      <c r="BR463" s="69"/>
      <c r="BS463" s="69"/>
      <c r="BT463" s="69"/>
      <c r="BU463" s="69"/>
      <c r="BV463" s="69"/>
      <c r="BW463" s="69"/>
      <c r="BX463" s="69"/>
      <c r="BY463" s="69"/>
      <c r="BZ463" s="69"/>
      <c r="CA463" s="66"/>
      <c r="CB463" s="69"/>
      <c r="CC463" s="69"/>
      <c r="CD463" s="69"/>
      <c r="CE463" s="66"/>
      <c r="CF463" s="69"/>
      <c r="CG463" s="69"/>
      <c r="CH463" s="69"/>
      <c r="CI463" s="66"/>
      <c r="CJ463" s="69"/>
      <c r="CK463" s="69"/>
      <c r="CL463" s="69"/>
      <c r="CM463" s="66"/>
      <c r="CN463" s="69"/>
      <c r="CO463" s="69"/>
      <c r="CP463" s="69"/>
      <c r="CQ463" s="66"/>
      <c r="CR463" s="69"/>
      <c r="CS463" s="69"/>
      <c r="CT463" s="69"/>
      <c r="CU463" s="66"/>
      <c r="CV463" s="69"/>
      <c r="CW463" s="69"/>
      <c r="CX463" s="69"/>
      <c r="CY463" s="66"/>
      <c r="CZ463" s="69"/>
      <c r="DA463" s="69"/>
      <c r="DB463" s="69"/>
      <c r="DC463" s="66"/>
      <c r="DD463" s="69"/>
      <c r="DE463" s="69"/>
      <c r="DF463" s="69"/>
      <c r="DG463" s="66"/>
      <c r="DH463" s="69"/>
      <c r="DI463" s="69"/>
      <c r="DJ463" s="69"/>
      <c r="DK463" s="70"/>
    </row>
    <row r="464" spans="63:115">
      <c r="BK464" s="69"/>
      <c r="BL464" s="69"/>
      <c r="BM464" s="69"/>
      <c r="BN464" s="66"/>
      <c r="BO464" s="69"/>
      <c r="BP464" s="69"/>
      <c r="BQ464" s="69"/>
      <c r="BR464" s="69"/>
      <c r="BS464" s="69"/>
      <c r="BT464" s="69"/>
      <c r="BU464" s="69"/>
      <c r="BV464" s="69"/>
      <c r="BW464" s="69"/>
      <c r="BX464" s="69"/>
      <c r="BY464" s="69"/>
      <c r="BZ464" s="69"/>
      <c r="CA464" s="66"/>
      <c r="CB464" s="69"/>
      <c r="CC464" s="69"/>
      <c r="CD464" s="69"/>
      <c r="CE464" s="66"/>
      <c r="CF464" s="69"/>
      <c r="CG464" s="69"/>
      <c r="CH464" s="69"/>
      <c r="CI464" s="66"/>
      <c r="CJ464" s="69"/>
      <c r="CK464" s="69"/>
      <c r="CL464" s="69"/>
      <c r="CM464" s="66"/>
      <c r="CN464" s="69"/>
      <c r="CO464" s="69"/>
      <c r="CP464" s="69"/>
      <c r="CQ464" s="66"/>
      <c r="CR464" s="69"/>
      <c r="CS464" s="69"/>
      <c r="CT464" s="69"/>
      <c r="CU464" s="66"/>
      <c r="CV464" s="69"/>
      <c r="CW464" s="69"/>
      <c r="CX464" s="69"/>
      <c r="CY464" s="66"/>
      <c r="CZ464" s="69"/>
      <c r="DA464" s="69"/>
      <c r="DB464" s="69"/>
      <c r="DC464" s="66"/>
      <c r="DD464" s="69"/>
      <c r="DE464" s="69"/>
      <c r="DF464" s="69"/>
      <c r="DG464" s="66"/>
      <c r="DH464" s="69"/>
      <c r="DI464" s="69"/>
      <c r="DJ464" s="69"/>
      <c r="DK464" s="70"/>
    </row>
    <row r="465" spans="63:115">
      <c r="BK465" s="69"/>
      <c r="BL465" s="69"/>
      <c r="BM465" s="69"/>
      <c r="BN465" s="66"/>
      <c r="BO465" s="69"/>
      <c r="BP465" s="69"/>
      <c r="BQ465" s="69"/>
      <c r="BR465" s="69"/>
      <c r="BS465" s="69"/>
      <c r="BT465" s="69"/>
      <c r="BU465" s="69"/>
      <c r="BV465" s="69"/>
      <c r="BW465" s="69"/>
      <c r="BX465" s="69"/>
      <c r="BY465" s="69"/>
      <c r="BZ465" s="69"/>
      <c r="CA465" s="66"/>
      <c r="CB465" s="69"/>
      <c r="CC465" s="69"/>
      <c r="CD465" s="69"/>
      <c r="CE465" s="66"/>
      <c r="CF465" s="69"/>
      <c r="CG465" s="69"/>
      <c r="CH465" s="69"/>
      <c r="CI465" s="66"/>
      <c r="CJ465" s="69"/>
      <c r="CK465" s="69"/>
      <c r="CL465" s="69"/>
      <c r="CM465" s="66"/>
      <c r="CN465" s="69"/>
      <c r="CO465" s="69"/>
      <c r="CP465" s="69"/>
      <c r="CQ465" s="66"/>
      <c r="CR465" s="69"/>
      <c r="CS465" s="69"/>
      <c r="CT465" s="69"/>
      <c r="CU465" s="66"/>
      <c r="CV465" s="69"/>
      <c r="CW465" s="69"/>
      <c r="CX465" s="69"/>
      <c r="CY465" s="66"/>
      <c r="CZ465" s="69"/>
      <c r="DA465" s="69"/>
      <c r="DB465" s="69"/>
      <c r="DC465" s="66"/>
      <c r="DD465" s="69"/>
      <c r="DE465" s="69"/>
      <c r="DF465" s="69"/>
      <c r="DG465" s="66"/>
      <c r="DH465" s="69"/>
      <c r="DI465" s="69"/>
      <c r="DJ465" s="69"/>
      <c r="DK465" s="70"/>
    </row>
    <row r="466" spans="63:115">
      <c r="BK466" s="69"/>
      <c r="BL466" s="69"/>
      <c r="BM466" s="69"/>
      <c r="BN466" s="66"/>
      <c r="BO466" s="69"/>
      <c r="BP466" s="69"/>
      <c r="BQ466" s="69"/>
      <c r="BR466" s="69"/>
      <c r="BS466" s="69"/>
      <c r="BT466" s="69"/>
      <c r="BU466" s="69"/>
      <c r="BV466" s="69"/>
      <c r="BW466" s="69"/>
      <c r="BX466" s="69"/>
      <c r="BY466" s="69"/>
      <c r="BZ466" s="69"/>
      <c r="CA466" s="66"/>
      <c r="CB466" s="69"/>
      <c r="CC466" s="69"/>
      <c r="CD466" s="69"/>
      <c r="CE466" s="66"/>
      <c r="CF466" s="69"/>
      <c r="CG466" s="69"/>
      <c r="CH466" s="69"/>
      <c r="CI466" s="66"/>
      <c r="CJ466" s="69"/>
      <c r="CK466" s="69"/>
      <c r="CL466" s="69"/>
      <c r="CM466" s="66"/>
      <c r="CN466" s="69"/>
      <c r="CO466" s="69"/>
      <c r="CP466" s="69"/>
      <c r="CQ466" s="66"/>
      <c r="CR466" s="69"/>
      <c r="CS466" s="69"/>
      <c r="CT466" s="69"/>
      <c r="CU466" s="66"/>
      <c r="CV466" s="69"/>
      <c r="CW466" s="69"/>
      <c r="CX466" s="69"/>
      <c r="CY466" s="66"/>
      <c r="CZ466" s="69"/>
      <c r="DA466" s="69"/>
      <c r="DB466" s="69"/>
      <c r="DC466" s="66"/>
      <c r="DD466" s="69"/>
      <c r="DE466" s="69"/>
      <c r="DF466" s="69"/>
      <c r="DG466" s="66"/>
      <c r="DH466" s="69"/>
      <c r="DI466" s="69"/>
      <c r="DJ466" s="69"/>
      <c r="DK466" s="70"/>
    </row>
    <row r="467" spans="63:115">
      <c r="BK467" s="69"/>
      <c r="BL467" s="69"/>
      <c r="BM467" s="69"/>
      <c r="BN467" s="66"/>
      <c r="BO467" s="69"/>
      <c r="BP467" s="69"/>
      <c r="BQ467" s="69"/>
      <c r="BR467" s="69"/>
      <c r="BS467" s="69"/>
      <c r="BT467" s="69"/>
      <c r="BU467" s="69"/>
      <c r="BV467" s="69"/>
      <c r="BW467" s="69"/>
      <c r="BX467" s="69"/>
      <c r="BY467" s="69"/>
      <c r="BZ467" s="69"/>
      <c r="CA467" s="66"/>
      <c r="CB467" s="69"/>
      <c r="CC467" s="69"/>
      <c r="CD467" s="69"/>
      <c r="CE467" s="66"/>
      <c r="CF467" s="69"/>
      <c r="CG467" s="69"/>
      <c r="CH467" s="69"/>
      <c r="CI467" s="66"/>
      <c r="CJ467" s="69"/>
      <c r="CK467" s="69"/>
      <c r="CL467" s="69"/>
      <c r="CM467" s="66"/>
      <c r="CN467" s="69"/>
      <c r="CO467" s="69"/>
      <c r="CP467" s="69"/>
      <c r="CQ467" s="66"/>
      <c r="CR467" s="69"/>
      <c r="CS467" s="69"/>
      <c r="CT467" s="69"/>
      <c r="CU467" s="66"/>
      <c r="CV467" s="69"/>
      <c r="CW467" s="69"/>
      <c r="CX467" s="69"/>
      <c r="CY467" s="66"/>
      <c r="CZ467" s="69"/>
      <c r="DA467" s="69"/>
      <c r="DB467" s="69"/>
      <c r="DC467" s="66"/>
      <c r="DD467" s="69"/>
      <c r="DE467" s="69"/>
      <c r="DF467" s="69"/>
      <c r="DG467" s="66"/>
      <c r="DH467" s="69"/>
      <c r="DI467" s="69"/>
      <c r="DJ467" s="69"/>
      <c r="DK467" s="70"/>
    </row>
    <row r="468" spans="63:115">
      <c r="BK468" s="69"/>
      <c r="BL468" s="69"/>
      <c r="BM468" s="69"/>
      <c r="BN468" s="66"/>
      <c r="BO468" s="69"/>
      <c r="BP468" s="69"/>
      <c r="BQ468" s="69"/>
      <c r="BR468" s="69"/>
      <c r="BS468" s="69"/>
      <c r="BT468" s="69"/>
      <c r="BU468" s="69"/>
      <c r="BV468" s="69"/>
      <c r="BW468" s="69"/>
      <c r="BX468" s="69"/>
      <c r="BY468" s="69"/>
      <c r="BZ468" s="69"/>
      <c r="CA468" s="66"/>
      <c r="CB468" s="69"/>
      <c r="CC468" s="69"/>
      <c r="CD468" s="69"/>
      <c r="CE468" s="66"/>
      <c r="CF468" s="69"/>
      <c r="CG468" s="69"/>
      <c r="CH468" s="69"/>
      <c r="CI468" s="66"/>
      <c r="CJ468" s="69"/>
      <c r="CK468" s="69"/>
      <c r="CL468" s="69"/>
      <c r="CM468" s="66"/>
      <c r="CN468" s="69"/>
      <c r="CO468" s="69"/>
      <c r="CP468" s="69"/>
      <c r="CQ468" s="66"/>
      <c r="CR468" s="69"/>
      <c r="CS468" s="69"/>
      <c r="CT468" s="69"/>
      <c r="CU468" s="66"/>
      <c r="CV468" s="69"/>
      <c r="CW468" s="69"/>
      <c r="CX468" s="69"/>
      <c r="CY468" s="66"/>
      <c r="CZ468" s="69"/>
      <c r="DA468" s="69"/>
      <c r="DB468" s="69"/>
      <c r="DC468" s="66"/>
      <c r="DD468" s="69"/>
      <c r="DE468" s="69"/>
      <c r="DF468" s="69"/>
      <c r="DG468" s="66"/>
      <c r="DH468" s="69"/>
      <c r="DI468" s="69"/>
      <c r="DJ468" s="69"/>
      <c r="DK468" s="70"/>
    </row>
    <row r="469" spans="63:115">
      <c r="BK469" s="69"/>
      <c r="BL469" s="69"/>
      <c r="BM469" s="69"/>
      <c r="BN469" s="66"/>
      <c r="BO469" s="69"/>
      <c r="BP469" s="69"/>
      <c r="BQ469" s="69"/>
      <c r="BR469" s="69"/>
      <c r="BS469" s="69"/>
      <c r="BT469" s="69"/>
      <c r="BU469" s="69"/>
      <c r="BV469" s="69"/>
      <c r="BW469" s="69"/>
      <c r="BX469" s="69"/>
      <c r="BY469" s="69"/>
      <c r="BZ469" s="69"/>
      <c r="CA469" s="66"/>
      <c r="CB469" s="69"/>
      <c r="CC469" s="69"/>
      <c r="CD469" s="69"/>
      <c r="CE469" s="66"/>
      <c r="CF469" s="69"/>
      <c r="CG469" s="69"/>
      <c r="CH469" s="69"/>
      <c r="CI469" s="66"/>
      <c r="CJ469" s="69"/>
      <c r="CK469" s="69"/>
      <c r="CL469" s="69"/>
      <c r="CM469" s="66"/>
      <c r="CN469" s="69"/>
      <c r="CO469" s="69"/>
      <c r="CP469" s="69"/>
      <c r="CQ469" s="66"/>
      <c r="CR469" s="69"/>
      <c r="CS469" s="69"/>
      <c r="CT469" s="69"/>
      <c r="CU469" s="66"/>
      <c r="CV469" s="69"/>
      <c r="CW469" s="69"/>
      <c r="CX469" s="69"/>
      <c r="CY469" s="66"/>
      <c r="CZ469" s="69"/>
      <c r="DA469" s="69"/>
      <c r="DB469" s="69"/>
      <c r="DC469" s="66"/>
      <c r="DD469" s="69"/>
      <c r="DE469" s="69"/>
      <c r="DF469" s="69"/>
      <c r="DG469" s="66"/>
      <c r="DH469" s="69"/>
      <c r="DI469" s="69"/>
      <c r="DJ469" s="69"/>
      <c r="DK469" s="70"/>
    </row>
    <row r="470" spans="63:115">
      <c r="BK470" s="69"/>
      <c r="BL470" s="69"/>
      <c r="BM470" s="69"/>
      <c r="BN470" s="66"/>
      <c r="BO470" s="69"/>
      <c r="BP470" s="69"/>
      <c r="BQ470" s="69"/>
      <c r="BR470" s="69"/>
      <c r="BS470" s="69"/>
      <c r="BT470" s="69"/>
      <c r="BU470" s="69"/>
      <c r="BV470" s="69"/>
      <c r="BW470" s="69"/>
      <c r="BX470" s="69"/>
      <c r="BY470" s="69"/>
      <c r="BZ470" s="69"/>
      <c r="CA470" s="66"/>
      <c r="CB470" s="69"/>
      <c r="CC470" s="69"/>
      <c r="CD470" s="69"/>
      <c r="CE470" s="66"/>
      <c r="CF470" s="69"/>
      <c r="CG470" s="69"/>
      <c r="CH470" s="69"/>
      <c r="CI470" s="66"/>
      <c r="CJ470" s="69"/>
      <c r="CK470" s="69"/>
      <c r="CL470" s="69"/>
      <c r="CM470" s="66"/>
      <c r="CN470" s="69"/>
      <c r="CO470" s="69"/>
      <c r="CP470" s="69"/>
      <c r="CQ470" s="66"/>
      <c r="CR470" s="69"/>
      <c r="CS470" s="69"/>
      <c r="CT470" s="69"/>
      <c r="CU470" s="66"/>
      <c r="CV470" s="69"/>
      <c r="CW470" s="69"/>
      <c r="CX470" s="69"/>
      <c r="CY470" s="66"/>
      <c r="CZ470" s="69"/>
      <c r="DA470" s="69"/>
      <c r="DB470" s="69"/>
      <c r="DC470" s="66"/>
      <c r="DD470" s="69"/>
      <c r="DE470" s="69"/>
      <c r="DF470" s="69"/>
      <c r="DG470" s="66"/>
      <c r="DH470" s="69"/>
      <c r="DI470" s="69"/>
      <c r="DJ470" s="69"/>
      <c r="DK470" s="70"/>
    </row>
    <row r="471" spans="63:115">
      <c r="BK471" s="69"/>
      <c r="BL471" s="69"/>
      <c r="BM471" s="69"/>
      <c r="BN471" s="66"/>
      <c r="BO471" s="69"/>
      <c r="BP471" s="69"/>
      <c r="BQ471" s="69"/>
      <c r="BR471" s="69"/>
      <c r="BS471" s="69"/>
      <c r="BT471" s="69"/>
      <c r="BU471" s="69"/>
      <c r="BV471" s="69"/>
      <c r="BW471" s="69"/>
      <c r="BX471" s="69"/>
      <c r="BY471" s="69"/>
      <c r="BZ471" s="69"/>
      <c r="CA471" s="66"/>
      <c r="CB471" s="69"/>
      <c r="CC471" s="69"/>
      <c r="CD471" s="69"/>
      <c r="CE471" s="66"/>
      <c r="CF471" s="69"/>
      <c r="CG471" s="69"/>
      <c r="CH471" s="69"/>
      <c r="CI471" s="66"/>
      <c r="CJ471" s="69"/>
      <c r="CK471" s="69"/>
      <c r="CL471" s="69"/>
      <c r="CM471" s="66"/>
      <c r="CN471" s="69"/>
      <c r="CO471" s="69"/>
      <c r="CP471" s="69"/>
      <c r="CQ471" s="66"/>
      <c r="CR471" s="69"/>
      <c r="CS471" s="69"/>
      <c r="CT471" s="69"/>
      <c r="CU471" s="66"/>
      <c r="CV471" s="69"/>
      <c r="CW471" s="69"/>
      <c r="CX471" s="69"/>
      <c r="CY471" s="66"/>
      <c r="CZ471" s="69"/>
      <c r="DA471" s="69"/>
      <c r="DB471" s="69"/>
      <c r="DC471" s="66"/>
      <c r="DD471" s="69"/>
      <c r="DE471" s="69"/>
      <c r="DF471" s="69"/>
      <c r="DG471" s="66"/>
      <c r="DH471" s="69"/>
      <c r="DI471" s="69"/>
      <c r="DJ471" s="69"/>
      <c r="DK471" s="70"/>
    </row>
    <row r="472" spans="63:115">
      <c r="BK472" s="69"/>
      <c r="BL472" s="69"/>
      <c r="BM472" s="69"/>
      <c r="BN472" s="66"/>
      <c r="BO472" s="69"/>
      <c r="BP472" s="69"/>
      <c r="BQ472" s="69"/>
      <c r="BR472" s="69"/>
      <c r="BS472" s="69"/>
      <c r="BT472" s="69"/>
      <c r="BU472" s="69"/>
      <c r="BV472" s="69"/>
      <c r="BW472" s="69"/>
      <c r="BX472" s="69"/>
      <c r="BY472" s="69"/>
      <c r="BZ472" s="69"/>
      <c r="CA472" s="66"/>
      <c r="CB472" s="69"/>
      <c r="CC472" s="69"/>
      <c r="CD472" s="69"/>
      <c r="CE472" s="66"/>
      <c r="CF472" s="69"/>
      <c r="CG472" s="69"/>
      <c r="CH472" s="69"/>
      <c r="CI472" s="66"/>
      <c r="CJ472" s="69"/>
      <c r="CK472" s="69"/>
      <c r="CL472" s="69"/>
      <c r="CM472" s="66"/>
      <c r="CN472" s="69"/>
      <c r="CO472" s="69"/>
      <c r="CP472" s="69"/>
      <c r="CQ472" s="66"/>
      <c r="CR472" s="69"/>
      <c r="CS472" s="69"/>
      <c r="CT472" s="69"/>
      <c r="CU472" s="66"/>
      <c r="CV472" s="69"/>
      <c r="CW472" s="69"/>
      <c r="CX472" s="69"/>
      <c r="CY472" s="66"/>
      <c r="CZ472" s="69"/>
      <c r="DA472" s="69"/>
      <c r="DB472" s="69"/>
      <c r="DC472" s="66"/>
      <c r="DD472" s="69"/>
      <c r="DE472" s="69"/>
      <c r="DF472" s="69"/>
      <c r="DG472" s="66"/>
      <c r="DH472" s="69"/>
      <c r="DI472" s="69"/>
      <c r="DJ472" s="69"/>
      <c r="DK472" s="70"/>
    </row>
    <row r="473" spans="63:115">
      <c r="BK473" s="69"/>
      <c r="BL473" s="69"/>
      <c r="BM473" s="69"/>
      <c r="BN473" s="66"/>
      <c r="BO473" s="69"/>
      <c r="BP473" s="69"/>
      <c r="BQ473" s="69"/>
      <c r="BR473" s="69"/>
      <c r="BS473" s="69"/>
      <c r="BT473" s="69"/>
      <c r="BU473" s="69"/>
      <c r="BV473" s="69"/>
      <c r="BW473" s="69"/>
      <c r="BX473" s="69"/>
      <c r="BY473" s="69"/>
      <c r="BZ473" s="69"/>
      <c r="CA473" s="66"/>
      <c r="CB473" s="69"/>
      <c r="CC473" s="69"/>
      <c r="CD473" s="69"/>
      <c r="CE473" s="66"/>
      <c r="CF473" s="69"/>
      <c r="CG473" s="69"/>
      <c r="CH473" s="69"/>
      <c r="CI473" s="66"/>
      <c r="CJ473" s="69"/>
      <c r="CK473" s="69"/>
      <c r="CL473" s="69"/>
      <c r="CM473" s="66"/>
      <c r="CN473" s="69"/>
      <c r="CO473" s="69"/>
      <c r="CP473" s="69"/>
      <c r="CQ473" s="66"/>
      <c r="CR473" s="69"/>
      <c r="CS473" s="69"/>
      <c r="CT473" s="69"/>
      <c r="CU473" s="66"/>
      <c r="CV473" s="69"/>
      <c r="CW473" s="69"/>
      <c r="CX473" s="69"/>
      <c r="CY473" s="66"/>
      <c r="CZ473" s="69"/>
      <c r="DA473" s="69"/>
      <c r="DB473" s="69"/>
      <c r="DC473" s="66"/>
      <c r="DD473" s="69"/>
      <c r="DE473" s="69"/>
      <c r="DF473" s="69"/>
      <c r="DG473" s="66"/>
      <c r="DH473" s="69"/>
      <c r="DI473" s="69"/>
      <c r="DJ473" s="69"/>
      <c r="DK473" s="70"/>
    </row>
    <row r="474" spans="63:115">
      <c r="BK474" s="69"/>
      <c r="BL474" s="69"/>
      <c r="BM474" s="69"/>
      <c r="BN474" s="66"/>
      <c r="BO474" s="69"/>
      <c r="BP474" s="69"/>
      <c r="BQ474" s="69"/>
      <c r="BR474" s="69"/>
      <c r="BS474" s="69"/>
      <c r="BT474" s="69"/>
      <c r="BU474" s="69"/>
      <c r="BV474" s="69"/>
      <c r="BW474" s="69"/>
      <c r="BX474" s="69"/>
      <c r="BY474" s="69"/>
      <c r="BZ474" s="69"/>
      <c r="CA474" s="66"/>
      <c r="CB474" s="69"/>
      <c r="CC474" s="69"/>
      <c r="CD474" s="69"/>
      <c r="CE474" s="66"/>
      <c r="CF474" s="69"/>
      <c r="CG474" s="69"/>
      <c r="CH474" s="69"/>
      <c r="CI474" s="66"/>
      <c r="CJ474" s="69"/>
      <c r="CK474" s="69"/>
      <c r="CL474" s="69"/>
      <c r="CM474" s="66"/>
      <c r="CN474" s="69"/>
      <c r="CO474" s="69"/>
      <c r="CP474" s="69"/>
      <c r="CQ474" s="66"/>
      <c r="CR474" s="69"/>
      <c r="CS474" s="69"/>
      <c r="CT474" s="69"/>
      <c r="CU474" s="66"/>
      <c r="CV474" s="69"/>
      <c r="CW474" s="69"/>
      <c r="CX474" s="69"/>
      <c r="CY474" s="66"/>
      <c r="CZ474" s="69"/>
      <c r="DA474" s="69"/>
      <c r="DB474" s="69"/>
      <c r="DC474" s="66"/>
      <c r="DD474" s="69"/>
      <c r="DE474" s="69"/>
      <c r="DF474" s="69"/>
      <c r="DG474" s="66"/>
      <c r="DH474" s="69"/>
      <c r="DI474" s="69"/>
      <c r="DJ474" s="69"/>
      <c r="DK474" s="70"/>
    </row>
    <row r="475" spans="63:115">
      <c r="BK475" s="69"/>
      <c r="BL475" s="69"/>
      <c r="BM475" s="69"/>
      <c r="BN475" s="66"/>
      <c r="BO475" s="69"/>
      <c r="BP475" s="69"/>
      <c r="BQ475" s="69"/>
      <c r="BR475" s="69"/>
      <c r="BS475" s="69"/>
      <c r="BT475" s="69"/>
      <c r="BU475" s="69"/>
      <c r="BV475" s="69"/>
      <c r="BW475" s="69"/>
      <c r="BX475" s="69"/>
      <c r="BY475" s="69"/>
      <c r="BZ475" s="69"/>
      <c r="CA475" s="66"/>
      <c r="CB475" s="69"/>
      <c r="CC475" s="69"/>
      <c r="CD475" s="69"/>
      <c r="CE475" s="66"/>
      <c r="CF475" s="69"/>
      <c r="CG475" s="69"/>
      <c r="CH475" s="69"/>
      <c r="CI475" s="66"/>
      <c r="CJ475" s="69"/>
      <c r="CK475" s="69"/>
      <c r="CL475" s="69"/>
      <c r="CM475" s="66"/>
      <c r="CN475" s="69"/>
      <c r="CO475" s="69"/>
      <c r="CP475" s="69"/>
      <c r="CQ475" s="66"/>
      <c r="CR475" s="69"/>
      <c r="CS475" s="69"/>
      <c r="CT475" s="69"/>
      <c r="CU475" s="66"/>
      <c r="CV475" s="69"/>
      <c r="CW475" s="69"/>
      <c r="CX475" s="69"/>
      <c r="CY475" s="66"/>
      <c r="CZ475" s="69"/>
      <c r="DA475" s="69"/>
      <c r="DB475" s="69"/>
      <c r="DC475" s="66"/>
      <c r="DD475" s="69"/>
      <c r="DE475" s="69"/>
      <c r="DF475" s="69"/>
      <c r="DG475" s="66"/>
      <c r="DH475" s="69"/>
      <c r="DI475" s="69"/>
      <c r="DJ475" s="69"/>
      <c r="DK475" s="70"/>
    </row>
    <row r="476" spans="63:115">
      <c r="BK476" s="69"/>
      <c r="BL476" s="69"/>
      <c r="BM476" s="69"/>
      <c r="BN476" s="66"/>
      <c r="BO476" s="69"/>
      <c r="BP476" s="69"/>
      <c r="BQ476" s="69"/>
      <c r="BR476" s="69"/>
      <c r="BS476" s="69"/>
      <c r="BT476" s="69"/>
      <c r="BU476" s="69"/>
      <c r="BV476" s="69"/>
      <c r="BW476" s="69"/>
      <c r="BX476" s="69"/>
      <c r="BY476" s="69"/>
      <c r="BZ476" s="69"/>
      <c r="CA476" s="66"/>
      <c r="CB476" s="69"/>
      <c r="CC476" s="69"/>
      <c r="CD476" s="69"/>
      <c r="CE476" s="66"/>
      <c r="CF476" s="69"/>
      <c r="CG476" s="69"/>
      <c r="CH476" s="69"/>
      <c r="CI476" s="66"/>
      <c r="CJ476" s="69"/>
      <c r="CK476" s="69"/>
      <c r="CL476" s="69"/>
      <c r="CM476" s="66"/>
      <c r="CN476" s="69"/>
      <c r="CO476" s="69"/>
      <c r="CP476" s="69"/>
      <c r="CQ476" s="66"/>
      <c r="CR476" s="69"/>
      <c r="CS476" s="69"/>
      <c r="CT476" s="69"/>
      <c r="CU476" s="66"/>
      <c r="CV476" s="69"/>
      <c r="CW476" s="69"/>
      <c r="CX476" s="69"/>
      <c r="CY476" s="66"/>
      <c r="CZ476" s="69"/>
      <c r="DA476" s="69"/>
      <c r="DB476" s="69"/>
      <c r="DC476" s="66"/>
      <c r="DD476" s="69"/>
      <c r="DE476" s="69"/>
      <c r="DF476" s="69"/>
      <c r="DG476" s="66"/>
      <c r="DH476" s="69"/>
      <c r="DI476" s="69"/>
      <c r="DJ476" s="69"/>
      <c r="DK476" s="70"/>
    </row>
    <row r="477" spans="63:115">
      <c r="BK477" s="69"/>
      <c r="BL477" s="69"/>
      <c r="BM477" s="69"/>
      <c r="BN477" s="66"/>
      <c r="BO477" s="69"/>
      <c r="BP477" s="69"/>
      <c r="BQ477" s="69"/>
      <c r="BR477" s="69"/>
      <c r="BS477" s="69"/>
      <c r="BT477" s="69"/>
      <c r="BU477" s="69"/>
      <c r="BV477" s="69"/>
      <c r="BW477" s="69"/>
      <c r="BX477" s="69"/>
      <c r="BY477" s="69"/>
      <c r="BZ477" s="69"/>
      <c r="CA477" s="66"/>
      <c r="CB477" s="69"/>
      <c r="CC477" s="69"/>
      <c r="CD477" s="69"/>
      <c r="CE477" s="66"/>
      <c r="CF477" s="69"/>
      <c r="CG477" s="69"/>
      <c r="CH477" s="69"/>
      <c r="CI477" s="66"/>
      <c r="CJ477" s="69"/>
      <c r="CK477" s="69"/>
      <c r="CL477" s="69"/>
      <c r="CM477" s="66"/>
      <c r="CN477" s="69"/>
      <c r="CO477" s="69"/>
      <c r="CP477" s="69"/>
      <c r="CQ477" s="66"/>
      <c r="CR477" s="69"/>
      <c r="CS477" s="69"/>
      <c r="CT477" s="69"/>
      <c r="CU477" s="66"/>
      <c r="CV477" s="69"/>
      <c r="CW477" s="69"/>
      <c r="CX477" s="69"/>
      <c r="CY477" s="66"/>
      <c r="CZ477" s="69"/>
      <c r="DA477" s="69"/>
      <c r="DB477" s="69"/>
      <c r="DC477" s="66"/>
      <c r="DD477" s="69"/>
      <c r="DE477" s="69"/>
      <c r="DF477" s="69"/>
      <c r="DG477" s="66"/>
      <c r="DH477" s="69"/>
      <c r="DI477" s="69"/>
      <c r="DJ477" s="69"/>
      <c r="DK477" s="70"/>
    </row>
    <row r="478" spans="63:115">
      <c r="BK478" s="69"/>
      <c r="BL478" s="69"/>
      <c r="BM478" s="69"/>
      <c r="BN478" s="66"/>
      <c r="BO478" s="69"/>
      <c r="BP478" s="69"/>
      <c r="BQ478" s="69"/>
      <c r="BR478" s="69"/>
      <c r="BS478" s="69"/>
      <c r="BT478" s="69"/>
      <c r="BU478" s="69"/>
      <c r="BV478" s="69"/>
      <c r="BW478" s="69"/>
      <c r="BX478" s="69"/>
      <c r="BY478" s="69"/>
      <c r="BZ478" s="69"/>
      <c r="CA478" s="66"/>
      <c r="CB478" s="69"/>
      <c r="CC478" s="69"/>
      <c r="CD478" s="69"/>
      <c r="CE478" s="66"/>
      <c r="CF478" s="69"/>
      <c r="CG478" s="69"/>
      <c r="CH478" s="69"/>
      <c r="CI478" s="66"/>
      <c r="CJ478" s="69"/>
      <c r="CK478" s="69"/>
      <c r="CL478" s="69"/>
      <c r="CM478" s="66"/>
      <c r="CN478" s="69"/>
      <c r="CO478" s="69"/>
      <c r="CP478" s="69"/>
      <c r="CQ478" s="66"/>
      <c r="CR478" s="69"/>
      <c r="CS478" s="69"/>
      <c r="CT478" s="69"/>
      <c r="CU478" s="66"/>
      <c r="CV478" s="69"/>
      <c r="CW478" s="69"/>
      <c r="CX478" s="69"/>
      <c r="CY478" s="66"/>
      <c r="CZ478" s="69"/>
      <c r="DA478" s="69"/>
      <c r="DB478" s="69"/>
      <c r="DC478" s="66"/>
      <c r="DD478" s="69"/>
      <c r="DE478" s="69"/>
      <c r="DF478" s="69"/>
      <c r="DG478" s="66"/>
      <c r="DH478" s="69"/>
      <c r="DI478" s="69"/>
      <c r="DJ478" s="69"/>
      <c r="DK478" s="70"/>
    </row>
    <row r="479" spans="63:115">
      <c r="BK479" s="69"/>
      <c r="BL479" s="69"/>
      <c r="BM479" s="69"/>
      <c r="BN479" s="66"/>
      <c r="BO479" s="69"/>
      <c r="BP479" s="69"/>
      <c r="BQ479" s="69"/>
      <c r="BR479" s="69"/>
      <c r="BS479" s="69"/>
      <c r="BT479" s="69"/>
      <c r="BU479" s="69"/>
      <c r="BV479" s="69"/>
      <c r="BW479" s="69"/>
      <c r="BX479" s="69"/>
      <c r="BY479" s="69"/>
      <c r="BZ479" s="69"/>
      <c r="CA479" s="66"/>
      <c r="CB479" s="69"/>
      <c r="CC479" s="69"/>
      <c r="CD479" s="69"/>
      <c r="CE479" s="66"/>
      <c r="CF479" s="69"/>
      <c r="CG479" s="69"/>
      <c r="CH479" s="69"/>
      <c r="CI479" s="66"/>
      <c r="CJ479" s="69"/>
      <c r="CK479" s="69"/>
      <c r="CL479" s="69"/>
      <c r="CM479" s="66"/>
      <c r="CN479" s="69"/>
      <c r="CO479" s="69"/>
      <c r="CP479" s="69"/>
      <c r="CQ479" s="66"/>
      <c r="CR479" s="69"/>
      <c r="CS479" s="69"/>
      <c r="CT479" s="69"/>
      <c r="CU479" s="66"/>
      <c r="CV479" s="69"/>
      <c r="CW479" s="69"/>
      <c r="CX479" s="69"/>
      <c r="CY479" s="66"/>
      <c r="CZ479" s="69"/>
      <c r="DA479" s="69"/>
      <c r="DB479" s="69"/>
      <c r="DC479" s="66"/>
      <c r="DD479" s="69"/>
      <c r="DE479" s="69"/>
      <c r="DF479" s="69"/>
      <c r="DG479" s="66"/>
      <c r="DH479" s="69"/>
      <c r="DI479" s="69"/>
      <c r="DJ479" s="69"/>
      <c r="DK479" s="70"/>
    </row>
    <row r="480" spans="63:115">
      <c r="BK480" s="69"/>
      <c r="BL480" s="69"/>
      <c r="BM480" s="69"/>
      <c r="BN480" s="66"/>
      <c r="BO480" s="69"/>
      <c r="BP480" s="69"/>
      <c r="BQ480" s="69"/>
      <c r="BR480" s="69"/>
      <c r="BS480" s="69"/>
      <c r="BT480" s="69"/>
      <c r="BU480" s="69"/>
      <c r="BV480" s="69"/>
      <c r="BW480" s="69"/>
      <c r="BX480" s="69"/>
      <c r="BY480" s="69"/>
      <c r="BZ480" s="69"/>
      <c r="CA480" s="66"/>
      <c r="CB480" s="69"/>
      <c r="CC480" s="69"/>
      <c r="CD480" s="69"/>
      <c r="CE480" s="66"/>
      <c r="CF480" s="69"/>
      <c r="CG480" s="69"/>
      <c r="CH480" s="69"/>
      <c r="CI480" s="66"/>
      <c r="CJ480" s="69"/>
      <c r="CK480" s="69"/>
      <c r="CL480" s="69"/>
      <c r="CM480" s="66"/>
      <c r="CN480" s="69"/>
      <c r="CO480" s="69"/>
      <c r="CP480" s="69"/>
      <c r="CQ480" s="66"/>
      <c r="CR480" s="69"/>
      <c r="CS480" s="69"/>
      <c r="CT480" s="69"/>
      <c r="CU480" s="66"/>
      <c r="CV480" s="69"/>
      <c r="CW480" s="69"/>
      <c r="CX480" s="69"/>
      <c r="CY480" s="66"/>
      <c r="CZ480" s="69"/>
      <c r="DA480" s="69"/>
      <c r="DB480" s="69"/>
      <c r="DC480" s="66"/>
      <c r="DD480" s="69"/>
      <c r="DE480" s="69"/>
      <c r="DF480" s="69"/>
      <c r="DG480" s="66"/>
      <c r="DH480" s="69"/>
      <c r="DI480" s="69"/>
      <c r="DJ480" s="69"/>
      <c r="DK480" s="70"/>
    </row>
    <row r="481" spans="63:115">
      <c r="BK481" s="69"/>
      <c r="BL481" s="69"/>
      <c r="BM481" s="69"/>
      <c r="BN481" s="66"/>
      <c r="BO481" s="69"/>
      <c r="BP481" s="69"/>
      <c r="BQ481" s="69"/>
      <c r="BR481" s="69"/>
      <c r="BS481" s="69"/>
      <c r="BT481" s="69"/>
      <c r="BU481" s="69"/>
      <c r="BV481" s="69"/>
      <c r="BW481" s="69"/>
      <c r="BX481" s="69"/>
      <c r="BY481" s="69"/>
      <c r="BZ481" s="69"/>
      <c r="CA481" s="66"/>
      <c r="CB481" s="69"/>
      <c r="CC481" s="69"/>
      <c r="CD481" s="69"/>
      <c r="CE481" s="66"/>
      <c r="CF481" s="69"/>
      <c r="CG481" s="69"/>
      <c r="CH481" s="69"/>
      <c r="CI481" s="66"/>
      <c r="CJ481" s="69"/>
      <c r="CK481" s="69"/>
      <c r="CL481" s="69"/>
      <c r="CM481" s="66"/>
      <c r="CN481" s="69"/>
      <c r="CO481" s="69"/>
      <c r="CP481" s="69"/>
      <c r="CQ481" s="66"/>
      <c r="CR481" s="69"/>
      <c r="CS481" s="69"/>
      <c r="CT481" s="69"/>
      <c r="CU481" s="66"/>
      <c r="CV481" s="69"/>
      <c r="CW481" s="69"/>
      <c r="CX481" s="69"/>
      <c r="CY481" s="66"/>
      <c r="CZ481" s="69"/>
      <c r="DA481" s="69"/>
      <c r="DB481" s="69"/>
      <c r="DC481" s="66"/>
      <c r="DD481" s="69"/>
      <c r="DE481" s="69"/>
      <c r="DF481" s="69"/>
      <c r="DG481" s="66"/>
      <c r="DH481" s="69"/>
      <c r="DI481" s="69"/>
      <c r="DJ481" s="69"/>
      <c r="DK481" s="70"/>
    </row>
    <row r="482" spans="63:115">
      <c r="BK482" s="69"/>
      <c r="BL482" s="69"/>
      <c r="BM482" s="69"/>
      <c r="BN482" s="66"/>
      <c r="BO482" s="69"/>
      <c r="BP482" s="69"/>
      <c r="BQ482" s="69"/>
      <c r="BR482" s="69"/>
      <c r="BS482" s="69"/>
      <c r="BT482" s="69"/>
      <c r="BU482" s="69"/>
      <c r="BV482" s="69"/>
      <c r="BW482" s="69"/>
      <c r="BX482" s="69"/>
      <c r="BY482" s="69"/>
      <c r="BZ482" s="69"/>
      <c r="CA482" s="66"/>
      <c r="CB482" s="69"/>
      <c r="CC482" s="69"/>
      <c r="CD482" s="69"/>
      <c r="CE482" s="66"/>
      <c r="CF482" s="69"/>
      <c r="CG482" s="69"/>
      <c r="CH482" s="69"/>
      <c r="CI482" s="66"/>
      <c r="CJ482" s="69"/>
      <c r="CK482" s="69"/>
      <c r="CL482" s="69"/>
      <c r="CM482" s="66"/>
      <c r="CN482" s="69"/>
      <c r="CO482" s="69"/>
      <c r="CP482" s="69"/>
      <c r="CQ482" s="66"/>
      <c r="CR482" s="69"/>
      <c r="CS482" s="69"/>
      <c r="CT482" s="69"/>
      <c r="CU482" s="66"/>
      <c r="CV482" s="69"/>
      <c r="CW482" s="69"/>
      <c r="CX482" s="69"/>
      <c r="CY482" s="66"/>
      <c r="CZ482" s="69"/>
      <c r="DA482" s="69"/>
      <c r="DB482" s="69"/>
      <c r="DC482" s="66"/>
      <c r="DD482" s="69"/>
      <c r="DE482" s="69"/>
      <c r="DF482" s="69"/>
      <c r="DG482" s="66"/>
      <c r="DH482" s="69"/>
      <c r="DI482" s="69"/>
      <c r="DJ482" s="69"/>
      <c r="DK482" s="70"/>
    </row>
    <row r="483" spans="63:115">
      <c r="BK483" s="69"/>
      <c r="BL483" s="69"/>
      <c r="BM483" s="69"/>
      <c r="BN483" s="66"/>
      <c r="BO483" s="69"/>
      <c r="BP483" s="69"/>
      <c r="BQ483" s="69"/>
      <c r="BR483" s="69"/>
      <c r="BS483" s="69"/>
      <c r="BT483" s="69"/>
      <c r="BU483" s="69"/>
      <c r="BV483" s="69"/>
      <c r="BW483" s="69"/>
      <c r="BX483" s="69"/>
      <c r="BY483" s="69"/>
      <c r="BZ483" s="69"/>
      <c r="CA483" s="66"/>
      <c r="CB483" s="69"/>
      <c r="CC483" s="69"/>
      <c r="CD483" s="69"/>
      <c r="CE483" s="66"/>
      <c r="CF483" s="69"/>
      <c r="CG483" s="69"/>
      <c r="CH483" s="69"/>
      <c r="CI483" s="66"/>
      <c r="CJ483" s="69"/>
      <c r="CK483" s="69"/>
      <c r="CL483" s="69"/>
      <c r="CM483" s="66"/>
      <c r="CN483" s="69"/>
      <c r="CO483" s="69"/>
      <c r="CP483" s="69"/>
      <c r="CQ483" s="66"/>
      <c r="CR483" s="69"/>
      <c r="CS483" s="69"/>
      <c r="CT483" s="69"/>
      <c r="CU483" s="66"/>
      <c r="CV483" s="69"/>
      <c r="CW483" s="69"/>
      <c r="CX483" s="69"/>
      <c r="CY483" s="66"/>
      <c r="CZ483" s="69"/>
      <c r="DA483" s="69"/>
      <c r="DB483" s="69"/>
      <c r="DC483" s="66"/>
      <c r="DD483" s="69"/>
      <c r="DE483" s="69"/>
      <c r="DF483" s="69"/>
      <c r="DG483" s="66"/>
      <c r="DH483" s="69"/>
      <c r="DI483" s="69"/>
      <c r="DJ483" s="69"/>
      <c r="DK483" s="70"/>
    </row>
    <row r="484" spans="63:115">
      <c r="BK484" s="69"/>
      <c r="BL484" s="69"/>
      <c r="BM484" s="69"/>
      <c r="BN484" s="66"/>
      <c r="BO484" s="69"/>
      <c r="BP484" s="69"/>
      <c r="BQ484" s="69"/>
      <c r="BR484" s="69"/>
      <c r="BS484" s="69"/>
      <c r="BT484" s="69"/>
      <c r="BU484" s="69"/>
      <c r="BV484" s="69"/>
      <c r="BW484" s="69"/>
      <c r="BX484" s="69"/>
      <c r="BY484" s="69"/>
      <c r="BZ484" s="69"/>
      <c r="CA484" s="66"/>
      <c r="CB484" s="69"/>
      <c r="CC484" s="69"/>
      <c r="CD484" s="69"/>
      <c r="CE484" s="66"/>
      <c r="CF484" s="69"/>
      <c r="CG484" s="69"/>
      <c r="CH484" s="69"/>
      <c r="CI484" s="66"/>
      <c r="CJ484" s="69"/>
      <c r="CK484" s="69"/>
      <c r="CL484" s="69"/>
      <c r="CM484" s="66"/>
      <c r="CN484" s="69"/>
      <c r="CO484" s="69"/>
      <c r="CP484" s="69"/>
      <c r="CQ484" s="66"/>
      <c r="CR484" s="69"/>
      <c r="CS484" s="69"/>
      <c r="CT484" s="69"/>
      <c r="CU484" s="66"/>
      <c r="CV484" s="69"/>
      <c r="CW484" s="69"/>
      <c r="CX484" s="69"/>
      <c r="CY484" s="66"/>
      <c r="CZ484" s="69"/>
      <c r="DA484" s="69"/>
      <c r="DB484" s="69"/>
      <c r="DC484" s="66"/>
      <c r="DD484" s="69"/>
      <c r="DE484" s="69"/>
      <c r="DF484" s="69"/>
      <c r="DG484" s="66"/>
      <c r="DH484" s="69"/>
      <c r="DI484" s="69"/>
      <c r="DJ484" s="69"/>
      <c r="DK484" s="70"/>
    </row>
    <row r="485" spans="63:115">
      <c r="BK485" s="69"/>
      <c r="BL485" s="69"/>
      <c r="BM485" s="69"/>
      <c r="BN485" s="66"/>
      <c r="BO485" s="69"/>
      <c r="BP485" s="69"/>
      <c r="BQ485" s="69"/>
      <c r="BR485" s="69"/>
      <c r="BS485" s="69"/>
      <c r="BT485" s="69"/>
      <c r="BU485" s="69"/>
      <c r="BV485" s="69"/>
      <c r="BW485" s="69"/>
      <c r="BX485" s="69"/>
      <c r="BY485" s="69"/>
      <c r="BZ485" s="69"/>
      <c r="CA485" s="66"/>
      <c r="CB485" s="69"/>
      <c r="CC485" s="69"/>
      <c r="CD485" s="69"/>
      <c r="CE485" s="66"/>
      <c r="CF485" s="69"/>
      <c r="CG485" s="69"/>
      <c r="CH485" s="69"/>
      <c r="CI485" s="66"/>
      <c r="CJ485" s="69"/>
      <c r="CK485" s="69"/>
      <c r="CL485" s="69"/>
      <c r="CM485" s="66"/>
      <c r="CN485" s="69"/>
      <c r="CO485" s="69"/>
      <c r="CP485" s="69"/>
      <c r="CQ485" s="66"/>
      <c r="CR485" s="69"/>
      <c r="CS485" s="69"/>
      <c r="CT485" s="69"/>
      <c r="CU485" s="66"/>
      <c r="CV485" s="69"/>
      <c r="CW485" s="69"/>
      <c r="CX485" s="69"/>
      <c r="CY485" s="66"/>
      <c r="CZ485" s="69"/>
      <c r="DA485" s="69"/>
      <c r="DB485" s="69"/>
      <c r="DC485" s="66"/>
      <c r="DD485" s="69"/>
      <c r="DE485" s="69"/>
      <c r="DF485" s="69"/>
      <c r="DG485" s="66"/>
      <c r="DH485" s="69"/>
      <c r="DI485" s="69"/>
      <c r="DJ485" s="69"/>
      <c r="DK485" s="70"/>
    </row>
    <row r="486" spans="63:115">
      <c r="BK486" s="69"/>
      <c r="BL486" s="69"/>
      <c r="BM486" s="69"/>
      <c r="BN486" s="66"/>
      <c r="BO486" s="69"/>
      <c r="BP486" s="69"/>
      <c r="BQ486" s="69"/>
      <c r="BR486" s="69"/>
      <c r="BS486" s="69"/>
      <c r="BT486" s="69"/>
      <c r="BU486" s="69"/>
      <c r="BV486" s="69"/>
      <c r="BW486" s="69"/>
      <c r="BX486" s="69"/>
      <c r="BY486" s="69"/>
      <c r="BZ486" s="69"/>
      <c r="CA486" s="66"/>
      <c r="CB486" s="69"/>
      <c r="CC486" s="69"/>
      <c r="CD486" s="69"/>
      <c r="CE486" s="66"/>
      <c r="CF486" s="69"/>
      <c r="CG486" s="69"/>
      <c r="CH486" s="69"/>
      <c r="CI486" s="66"/>
      <c r="CJ486" s="69"/>
      <c r="CK486" s="69"/>
      <c r="CL486" s="69"/>
      <c r="CM486" s="66"/>
      <c r="CN486" s="69"/>
      <c r="CO486" s="69"/>
      <c r="CP486" s="69"/>
      <c r="CQ486" s="66"/>
      <c r="CR486" s="69"/>
      <c r="CS486" s="69"/>
      <c r="CT486" s="69"/>
      <c r="CU486" s="66"/>
      <c r="CV486" s="69"/>
      <c r="CW486" s="69"/>
      <c r="CX486" s="69"/>
      <c r="CY486" s="66"/>
      <c r="CZ486" s="69"/>
      <c r="DA486" s="69"/>
      <c r="DB486" s="69"/>
      <c r="DC486" s="66"/>
      <c r="DD486" s="69"/>
      <c r="DE486" s="69"/>
      <c r="DF486" s="69"/>
      <c r="DG486" s="66"/>
      <c r="DH486" s="69"/>
      <c r="DI486" s="69"/>
      <c r="DJ486" s="69"/>
      <c r="DK486" s="70"/>
    </row>
    <row r="487" spans="63:115">
      <c r="BK487" s="69"/>
      <c r="BL487" s="69"/>
      <c r="BM487" s="69"/>
      <c r="BN487" s="66"/>
      <c r="BO487" s="69"/>
      <c r="BP487" s="69"/>
      <c r="BQ487" s="69"/>
      <c r="BR487" s="69"/>
      <c r="BS487" s="69"/>
      <c r="BT487" s="69"/>
      <c r="BU487" s="69"/>
      <c r="BV487" s="69"/>
      <c r="BW487" s="69"/>
      <c r="BX487" s="69"/>
      <c r="BY487" s="69"/>
      <c r="BZ487" s="69"/>
      <c r="CA487" s="66"/>
      <c r="CB487" s="69"/>
      <c r="CC487" s="69"/>
      <c r="CD487" s="69"/>
      <c r="CE487" s="66"/>
      <c r="CF487" s="69"/>
      <c r="CG487" s="69"/>
      <c r="CH487" s="69"/>
      <c r="CI487" s="66"/>
      <c r="CJ487" s="69"/>
      <c r="CK487" s="69"/>
      <c r="CL487" s="69"/>
      <c r="CM487" s="66"/>
      <c r="CN487" s="69"/>
      <c r="CO487" s="69"/>
      <c r="CP487" s="69"/>
      <c r="CQ487" s="66"/>
      <c r="CR487" s="69"/>
      <c r="CS487" s="69"/>
      <c r="CT487" s="69"/>
      <c r="CU487" s="66"/>
      <c r="CV487" s="69"/>
      <c r="CW487" s="69"/>
      <c r="CX487" s="69"/>
      <c r="CY487" s="66"/>
      <c r="CZ487" s="69"/>
      <c r="DA487" s="69"/>
      <c r="DB487" s="69"/>
      <c r="DC487" s="66"/>
      <c r="DD487" s="69"/>
      <c r="DE487" s="69"/>
      <c r="DF487" s="69"/>
      <c r="DG487" s="66"/>
      <c r="DH487" s="69"/>
      <c r="DI487" s="69"/>
      <c r="DJ487" s="69"/>
      <c r="DK487" s="70"/>
    </row>
    <row r="488" spans="63:115">
      <c r="BK488" s="69"/>
      <c r="BL488" s="69"/>
      <c r="BM488" s="69"/>
      <c r="BN488" s="66"/>
      <c r="BO488" s="69"/>
      <c r="BP488" s="69"/>
      <c r="BQ488" s="69"/>
      <c r="BR488" s="69"/>
      <c r="BS488" s="69"/>
      <c r="BT488" s="69"/>
      <c r="BU488" s="69"/>
      <c r="BV488" s="69"/>
      <c r="BW488" s="69"/>
      <c r="BX488" s="69"/>
      <c r="BY488" s="69"/>
      <c r="BZ488" s="69"/>
      <c r="CA488" s="66"/>
      <c r="CB488" s="69"/>
      <c r="CC488" s="69"/>
      <c r="CD488" s="69"/>
      <c r="CE488" s="66"/>
      <c r="CF488" s="69"/>
      <c r="CG488" s="69"/>
      <c r="CH488" s="69"/>
      <c r="CI488" s="66"/>
      <c r="CJ488" s="69"/>
      <c r="CK488" s="69"/>
      <c r="CL488" s="69"/>
      <c r="CM488" s="66"/>
      <c r="CN488" s="69"/>
      <c r="CO488" s="69"/>
      <c r="CP488" s="69"/>
      <c r="CQ488" s="66"/>
      <c r="CR488" s="69"/>
      <c r="CS488" s="69"/>
      <c r="CT488" s="69"/>
      <c r="CU488" s="66"/>
      <c r="CV488" s="69"/>
      <c r="CW488" s="69"/>
      <c r="CX488" s="69"/>
      <c r="CY488" s="66"/>
      <c r="CZ488" s="69"/>
      <c r="DA488" s="69"/>
      <c r="DB488" s="69"/>
      <c r="DC488" s="66"/>
      <c r="DD488" s="69"/>
      <c r="DE488" s="69"/>
      <c r="DF488" s="69"/>
      <c r="DG488" s="66"/>
      <c r="DH488" s="69"/>
      <c r="DI488" s="69"/>
      <c r="DJ488" s="69"/>
      <c r="DK488" s="70"/>
    </row>
    <row r="489" spans="63:115">
      <c r="BK489" s="69"/>
      <c r="BL489" s="69"/>
      <c r="BM489" s="69"/>
      <c r="BN489" s="66"/>
      <c r="BO489" s="69"/>
      <c r="BP489" s="69"/>
      <c r="BQ489" s="69"/>
      <c r="BR489" s="69"/>
      <c r="BS489" s="69"/>
      <c r="BT489" s="69"/>
      <c r="BU489" s="69"/>
      <c r="BV489" s="69"/>
      <c r="BW489" s="69"/>
      <c r="BX489" s="69"/>
      <c r="BY489" s="69"/>
      <c r="BZ489" s="69"/>
      <c r="CA489" s="66"/>
      <c r="CB489" s="69"/>
      <c r="CC489" s="69"/>
      <c r="CD489" s="69"/>
      <c r="CE489" s="66"/>
      <c r="CF489" s="69"/>
      <c r="CG489" s="69"/>
      <c r="CH489" s="69"/>
      <c r="CI489" s="66"/>
      <c r="CJ489" s="69"/>
      <c r="CK489" s="69"/>
      <c r="CL489" s="69"/>
      <c r="CM489" s="66"/>
      <c r="CN489" s="69"/>
      <c r="CO489" s="69"/>
      <c r="CP489" s="69"/>
      <c r="CQ489" s="66"/>
      <c r="CR489" s="69"/>
      <c r="CS489" s="69"/>
      <c r="CT489" s="69"/>
      <c r="CU489" s="66"/>
      <c r="CV489" s="69"/>
      <c r="CW489" s="69"/>
      <c r="CX489" s="69"/>
      <c r="CY489" s="66"/>
      <c r="CZ489" s="69"/>
      <c r="DA489" s="69"/>
      <c r="DB489" s="69"/>
      <c r="DC489" s="66"/>
      <c r="DD489" s="69"/>
      <c r="DE489" s="69"/>
      <c r="DF489" s="69"/>
      <c r="DG489" s="66"/>
      <c r="DH489" s="69"/>
      <c r="DI489" s="69"/>
      <c r="DJ489" s="69"/>
      <c r="DK489" s="70"/>
    </row>
    <row r="490" spans="63:115">
      <c r="BK490" s="69"/>
      <c r="BL490" s="69"/>
      <c r="BM490" s="69"/>
      <c r="BN490" s="66"/>
      <c r="BO490" s="69"/>
      <c r="BP490" s="69"/>
      <c r="BQ490" s="69"/>
      <c r="BR490" s="69"/>
      <c r="BS490" s="69"/>
      <c r="BT490" s="69"/>
      <c r="BU490" s="69"/>
      <c r="BV490" s="69"/>
      <c r="BW490" s="69"/>
      <c r="BX490" s="69"/>
      <c r="BY490" s="69"/>
      <c r="BZ490" s="69"/>
      <c r="CA490" s="66"/>
      <c r="CB490" s="69"/>
      <c r="CC490" s="69"/>
      <c r="CD490" s="69"/>
      <c r="CE490" s="66"/>
      <c r="CF490" s="69"/>
      <c r="CG490" s="69"/>
      <c r="CH490" s="69"/>
      <c r="CI490" s="66"/>
      <c r="CJ490" s="69"/>
      <c r="CK490" s="69"/>
      <c r="CL490" s="69"/>
      <c r="CM490" s="66"/>
      <c r="CN490" s="69"/>
      <c r="CO490" s="69"/>
      <c r="CP490" s="69"/>
      <c r="CQ490" s="66"/>
      <c r="CR490" s="69"/>
      <c r="CS490" s="69"/>
      <c r="CT490" s="69"/>
      <c r="CU490" s="66"/>
      <c r="CV490" s="69"/>
      <c r="CW490" s="69"/>
      <c r="CX490" s="69"/>
      <c r="CY490" s="66"/>
      <c r="CZ490" s="69"/>
      <c r="DA490" s="69"/>
      <c r="DB490" s="69"/>
      <c r="DC490" s="66"/>
      <c r="DD490" s="69"/>
      <c r="DE490" s="69"/>
      <c r="DF490" s="69"/>
      <c r="DG490" s="66"/>
      <c r="DH490" s="69"/>
      <c r="DI490" s="69"/>
      <c r="DJ490" s="69"/>
      <c r="DK490" s="70"/>
    </row>
    <row r="491" spans="63:115">
      <c r="BK491" s="69"/>
      <c r="BL491" s="69"/>
      <c r="BM491" s="69"/>
      <c r="BN491" s="66"/>
      <c r="BO491" s="69"/>
      <c r="BP491" s="69"/>
      <c r="BQ491" s="69"/>
      <c r="BR491" s="69"/>
      <c r="BS491" s="69"/>
      <c r="BT491" s="69"/>
      <c r="BU491" s="69"/>
      <c r="BV491" s="69"/>
      <c r="BW491" s="69"/>
      <c r="BX491" s="69"/>
      <c r="BY491" s="69"/>
      <c r="BZ491" s="69"/>
      <c r="CA491" s="66"/>
      <c r="CB491" s="69"/>
      <c r="CC491" s="69"/>
      <c r="CD491" s="69"/>
      <c r="CE491" s="66"/>
      <c r="CF491" s="69"/>
      <c r="CG491" s="69"/>
      <c r="CH491" s="69"/>
      <c r="CI491" s="66"/>
      <c r="CJ491" s="69"/>
      <c r="CK491" s="69"/>
      <c r="CL491" s="69"/>
      <c r="CM491" s="66"/>
      <c r="CN491" s="69"/>
      <c r="CO491" s="69"/>
      <c r="CP491" s="69"/>
      <c r="CQ491" s="66"/>
      <c r="CR491" s="69"/>
      <c r="CS491" s="69"/>
      <c r="CT491" s="69"/>
      <c r="CU491" s="66"/>
      <c r="CV491" s="69"/>
      <c r="CW491" s="69"/>
      <c r="CX491" s="69"/>
      <c r="CY491" s="66"/>
      <c r="CZ491" s="69"/>
      <c r="DA491" s="69"/>
      <c r="DB491" s="69"/>
      <c r="DC491" s="66"/>
      <c r="DD491" s="69"/>
      <c r="DE491" s="69"/>
      <c r="DF491" s="69"/>
      <c r="DG491" s="66"/>
      <c r="DH491" s="69"/>
      <c r="DI491" s="69"/>
      <c r="DJ491" s="69"/>
      <c r="DK491" s="70"/>
    </row>
    <row r="492" spans="63:115">
      <c r="BK492" s="69"/>
      <c r="BL492" s="69"/>
      <c r="BM492" s="69"/>
      <c r="BN492" s="66"/>
      <c r="BO492" s="69"/>
      <c r="BP492" s="69"/>
      <c r="BQ492" s="69"/>
      <c r="BR492" s="69"/>
      <c r="BS492" s="69"/>
      <c r="BT492" s="69"/>
      <c r="BU492" s="69"/>
      <c r="BV492" s="69"/>
      <c r="BW492" s="69"/>
      <c r="BX492" s="69"/>
      <c r="BY492" s="69"/>
      <c r="BZ492" s="69"/>
      <c r="CA492" s="66"/>
      <c r="CB492" s="69"/>
      <c r="CC492" s="69"/>
      <c r="CD492" s="69"/>
      <c r="CE492" s="66"/>
      <c r="CF492" s="69"/>
      <c r="CG492" s="69"/>
      <c r="CH492" s="69"/>
      <c r="CI492" s="66"/>
      <c r="CJ492" s="69"/>
      <c r="CK492" s="69"/>
      <c r="CL492" s="69"/>
      <c r="CM492" s="66"/>
      <c r="CN492" s="69"/>
      <c r="CO492" s="69"/>
      <c r="CP492" s="69"/>
      <c r="CQ492" s="66"/>
      <c r="CR492" s="69"/>
      <c r="CS492" s="69"/>
      <c r="CT492" s="69"/>
      <c r="CU492" s="66"/>
      <c r="CV492" s="69"/>
      <c r="CW492" s="69"/>
      <c r="CX492" s="69"/>
      <c r="CY492" s="66"/>
      <c r="CZ492" s="69"/>
      <c r="DA492" s="69"/>
      <c r="DB492" s="69"/>
      <c r="DC492" s="66"/>
      <c r="DD492" s="69"/>
      <c r="DE492" s="69"/>
      <c r="DF492" s="69"/>
      <c r="DG492" s="66"/>
      <c r="DH492" s="69"/>
      <c r="DI492" s="69"/>
      <c r="DJ492" s="69"/>
      <c r="DK492" s="70"/>
    </row>
    <row r="493" spans="63:115">
      <c r="BK493" s="69"/>
      <c r="BL493" s="69"/>
      <c r="BM493" s="69"/>
      <c r="BN493" s="66"/>
      <c r="BO493" s="69"/>
      <c r="BP493" s="69"/>
      <c r="BQ493" s="69"/>
      <c r="BR493" s="69"/>
      <c r="BS493" s="69"/>
      <c r="BT493" s="69"/>
      <c r="BU493" s="69"/>
      <c r="BV493" s="69"/>
      <c r="BW493" s="69"/>
      <c r="BX493" s="69"/>
      <c r="BY493" s="69"/>
      <c r="BZ493" s="69"/>
      <c r="CA493" s="66"/>
      <c r="CB493" s="69"/>
      <c r="CC493" s="69"/>
      <c r="CD493" s="69"/>
      <c r="CE493" s="66"/>
      <c r="CF493" s="69"/>
      <c r="CG493" s="69"/>
      <c r="CH493" s="69"/>
      <c r="CI493" s="66"/>
      <c r="CJ493" s="69"/>
      <c r="CK493" s="69"/>
      <c r="CL493" s="69"/>
      <c r="CM493" s="66"/>
      <c r="CN493" s="69"/>
      <c r="CO493" s="69"/>
      <c r="CP493" s="69"/>
      <c r="CQ493" s="66"/>
      <c r="CR493" s="69"/>
      <c r="CS493" s="69"/>
      <c r="CT493" s="69"/>
      <c r="CU493" s="66"/>
      <c r="CV493" s="69"/>
      <c r="CW493" s="69"/>
      <c r="CX493" s="69"/>
      <c r="CY493" s="66"/>
      <c r="CZ493" s="69"/>
      <c r="DA493" s="69"/>
      <c r="DB493" s="69"/>
      <c r="DC493" s="66"/>
      <c r="DD493" s="69"/>
      <c r="DE493" s="69"/>
      <c r="DF493" s="69"/>
      <c r="DG493" s="66"/>
      <c r="DH493" s="69"/>
      <c r="DI493" s="69"/>
      <c r="DJ493" s="69"/>
      <c r="DK493" s="70"/>
    </row>
    <row r="494" spans="63:115">
      <c r="BK494" s="69"/>
      <c r="BL494" s="69"/>
      <c r="BM494" s="69"/>
      <c r="BN494" s="66"/>
      <c r="BO494" s="69"/>
      <c r="BP494" s="69"/>
      <c r="BQ494" s="69"/>
      <c r="BR494" s="69"/>
      <c r="BS494" s="69"/>
      <c r="BT494" s="69"/>
      <c r="BU494" s="69"/>
      <c r="BV494" s="69"/>
      <c r="BW494" s="69"/>
      <c r="BX494" s="69"/>
      <c r="BY494" s="69"/>
      <c r="BZ494" s="69"/>
      <c r="CA494" s="66"/>
      <c r="CB494" s="69"/>
      <c r="CC494" s="69"/>
      <c r="CD494" s="69"/>
      <c r="CE494" s="66"/>
      <c r="CF494" s="69"/>
      <c r="CG494" s="69"/>
      <c r="CH494" s="69"/>
      <c r="CI494" s="66"/>
      <c r="CJ494" s="69"/>
      <c r="CK494" s="69"/>
      <c r="CL494" s="69"/>
      <c r="CM494" s="66"/>
      <c r="CN494" s="69"/>
      <c r="CO494" s="69"/>
      <c r="CP494" s="69"/>
      <c r="CQ494" s="66"/>
      <c r="CR494" s="69"/>
      <c r="CS494" s="69"/>
      <c r="CT494" s="69"/>
      <c r="CU494" s="66"/>
      <c r="CV494" s="69"/>
      <c r="CW494" s="69"/>
      <c r="CX494" s="69"/>
      <c r="CY494" s="66"/>
      <c r="CZ494" s="69"/>
      <c r="DA494" s="69"/>
      <c r="DB494" s="69"/>
      <c r="DC494" s="66"/>
      <c r="DD494" s="69"/>
      <c r="DE494" s="69"/>
      <c r="DF494" s="69"/>
      <c r="DG494" s="66"/>
      <c r="DH494" s="69"/>
      <c r="DI494" s="69"/>
      <c r="DJ494" s="69"/>
      <c r="DK494" s="70"/>
    </row>
    <row r="495" spans="63:115">
      <c r="BK495" s="69"/>
      <c r="BL495" s="69"/>
      <c r="BM495" s="69"/>
      <c r="BN495" s="66"/>
      <c r="BO495" s="69"/>
      <c r="BP495" s="69"/>
      <c r="BQ495" s="69"/>
      <c r="BR495" s="69"/>
      <c r="BS495" s="69"/>
      <c r="BT495" s="69"/>
      <c r="BU495" s="69"/>
      <c r="BV495" s="69"/>
      <c r="BW495" s="69"/>
      <c r="BX495" s="69"/>
      <c r="BY495" s="69"/>
      <c r="BZ495" s="69"/>
      <c r="CA495" s="66"/>
      <c r="CB495" s="69"/>
      <c r="CC495" s="69"/>
      <c r="CD495" s="69"/>
      <c r="CE495" s="66"/>
      <c r="CF495" s="69"/>
      <c r="CG495" s="69"/>
      <c r="CH495" s="69"/>
      <c r="CI495" s="66"/>
      <c r="CJ495" s="69"/>
      <c r="CK495" s="69"/>
      <c r="CL495" s="69"/>
      <c r="CM495" s="66"/>
      <c r="CN495" s="69"/>
      <c r="CO495" s="69"/>
      <c r="CP495" s="69"/>
      <c r="CQ495" s="66"/>
      <c r="CR495" s="69"/>
      <c r="CS495" s="69"/>
      <c r="CT495" s="69"/>
      <c r="CU495" s="66"/>
      <c r="CV495" s="69"/>
      <c r="CW495" s="69"/>
      <c r="CX495" s="69"/>
      <c r="CY495" s="66"/>
      <c r="CZ495" s="69"/>
      <c r="DA495" s="69"/>
      <c r="DB495" s="69"/>
      <c r="DC495" s="66"/>
      <c r="DD495" s="69"/>
      <c r="DE495" s="69"/>
      <c r="DF495" s="69"/>
      <c r="DG495" s="66"/>
      <c r="DH495" s="69"/>
      <c r="DI495" s="69"/>
      <c r="DJ495" s="69"/>
      <c r="DK495" s="70"/>
    </row>
    <row r="496" spans="63:115">
      <c r="BK496" s="69"/>
      <c r="BL496" s="69"/>
      <c r="BM496" s="69"/>
      <c r="BN496" s="66"/>
      <c r="BO496" s="69"/>
      <c r="BP496" s="69"/>
      <c r="BQ496" s="69"/>
      <c r="BR496" s="69"/>
      <c r="BS496" s="69"/>
      <c r="BT496" s="69"/>
      <c r="BU496" s="69"/>
      <c r="BV496" s="69"/>
      <c r="BW496" s="69"/>
      <c r="BX496" s="69"/>
      <c r="BY496" s="69"/>
      <c r="BZ496" s="69"/>
      <c r="CA496" s="66"/>
      <c r="CB496" s="69"/>
      <c r="CC496" s="69"/>
      <c r="CD496" s="69"/>
      <c r="CE496" s="66"/>
      <c r="CF496" s="69"/>
      <c r="CG496" s="69"/>
      <c r="CH496" s="69"/>
      <c r="CI496" s="66"/>
      <c r="CJ496" s="69"/>
      <c r="CK496" s="69"/>
      <c r="CL496" s="69"/>
      <c r="CM496" s="66"/>
      <c r="CN496" s="69"/>
      <c r="CO496" s="69"/>
      <c r="CP496" s="69"/>
      <c r="CQ496" s="66"/>
      <c r="CR496" s="69"/>
      <c r="CS496" s="69"/>
      <c r="CT496" s="69"/>
      <c r="CU496" s="66"/>
      <c r="CV496" s="69"/>
      <c r="CW496" s="69"/>
      <c r="CX496" s="69"/>
      <c r="CY496" s="66"/>
      <c r="CZ496" s="69"/>
      <c r="DA496" s="69"/>
      <c r="DB496" s="69"/>
      <c r="DC496" s="66"/>
      <c r="DD496" s="69"/>
      <c r="DE496" s="69"/>
      <c r="DF496" s="69"/>
      <c r="DG496" s="66"/>
      <c r="DH496" s="69"/>
      <c r="DI496" s="69"/>
      <c r="DJ496" s="69"/>
      <c r="DK496" s="70"/>
    </row>
    <row r="497" spans="63:115">
      <c r="BK497" s="69"/>
      <c r="BL497" s="69"/>
      <c r="BM497" s="69"/>
      <c r="BN497" s="66"/>
      <c r="BO497" s="69"/>
      <c r="BP497" s="69"/>
      <c r="BQ497" s="69"/>
      <c r="BR497" s="69"/>
      <c r="BS497" s="69"/>
      <c r="BT497" s="69"/>
      <c r="BU497" s="69"/>
      <c r="BV497" s="69"/>
      <c r="BW497" s="69"/>
      <c r="BX497" s="69"/>
      <c r="BY497" s="69"/>
      <c r="BZ497" s="69"/>
      <c r="CA497" s="66"/>
      <c r="CB497" s="69"/>
      <c r="CC497" s="69"/>
      <c r="CD497" s="69"/>
      <c r="CE497" s="66"/>
      <c r="CF497" s="69"/>
      <c r="CG497" s="69"/>
      <c r="CH497" s="69"/>
      <c r="CI497" s="66"/>
      <c r="CJ497" s="69"/>
      <c r="CK497" s="69"/>
      <c r="CL497" s="69"/>
      <c r="CM497" s="66"/>
      <c r="CN497" s="69"/>
      <c r="CO497" s="69"/>
      <c r="CP497" s="69"/>
      <c r="CQ497" s="66"/>
      <c r="CR497" s="69"/>
      <c r="CS497" s="69"/>
      <c r="CT497" s="69"/>
      <c r="CU497" s="66"/>
      <c r="CV497" s="69"/>
      <c r="CW497" s="69"/>
      <c r="CX497" s="69"/>
      <c r="CY497" s="66"/>
      <c r="CZ497" s="69"/>
      <c r="DA497" s="69"/>
      <c r="DB497" s="69"/>
      <c r="DC497" s="66"/>
      <c r="DD497" s="69"/>
      <c r="DE497" s="69"/>
      <c r="DF497" s="69"/>
      <c r="DG497" s="66"/>
      <c r="DH497" s="69"/>
      <c r="DI497" s="69"/>
      <c r="DJ497" s="69"/>
      <c r="DK497" s="70"/>
    </row>
    <row r="498" spans="63:115">
      <c r="BK498" s="69"/>
      <c r="BL498" s="69"/>
      <c r="BM498" s="69"/>
      <c r="BN498" s="66"/>
      <c r="BO498" s="69"/>
      <c r="BP498" s="69"/>
      <c r="BQ498" s="69"/>
      <c r="BR498" s="69"/>
      <c r="BS498" s="69"/>
      <c r="BT498" s="69"/>
      <c r="BU498" s="69"/>
      <c r="BV498" s="69"/>
      <c r="BW498" s="69"/>
      <c r="BX498" s="69"/>
      <c r="BY498" s="69"/>
      <c r="BZ498" s="69"/>
      <c r="CA498" s="66"/>
      <c r="CB498" s="69"/>
      <c r="CC498" s="69"/>
      <c r="CD498" s="69"/>
      <c r="CE498" s="66"/>
      <c r="CF498" s="69"/>
      <c r="CG498" s="69"/>
      <c r="CH498" s="69"/>
      <c r="CI498" s="66"/>
      <c r="CJ498" s="69"/>
      <c r="CK498" s="69"/>
      <c r="CL498" s="69"/>
      <c r="CM498" s="66"/>
      <c r="CN498" s="69"/>
      <c r="CO498" s="69"/>
      <c r="CP498" s="69"/>
      <c r="CQ498" s="66"/>
      <c r="CR498" s="69"/>
      <c r="CS498" s="69"/>
      <c r="CT498" s="69"/>
      <c r="CU498" s="66"/>
      <c r="CV498" s="69"/>
      <c r="CW498" s="69"/>
      <c r="CX498" s="69"/>
      <c r="CY498" s="66"/>
      <c r="CZ498" s="69"/>
      <c r="DA498" s="69"/>
      <c r="DB498" s="69"/>
      <c r="DC498" s="66"/>
      <c r="DD498" s="69"/>
      <c r="DE498" s="69"/>
      <c r="DF498" s="69"/>
      <c r="DG498" s="66"/>
      <c r="DH498" s="69"/>
      <c r="DI498" s="69"/>
      <c r="DJ498" s="69"/>
      <c r="DK498" s="70"/>
    </row>
    <row r="499" spans="63:115">
      <c r="BK499" s="69"/>
      <c r="BL499" s="69"/>
      <c r="BM499" s="69"/>
      <c r="BN499" s="66"/>
      <c r="BO499" s="69"/>
      <c r="BP499" s="69"/>
      <c r="BQ499" s="69"/>
      <c r="BR499" s="69"/>
      <c r="BS499" s="69"/>
      <c r="BT499" s="69"/>
      <c r="BU499" s="69"/>
      <c r="BV499" s="69"/>
      <c r="BW499" s="69"/>
      <c r="BX499" s="69"/>
      <c r="BY499" s="69"/>
      <c r="BZ499" s="69"/>
      <c r="CA499" s="66"/>
      <c r="CB499" s="69"/>
      <c r="CC499" s="69"/>
      <c r="CD499" s="69"/>
      <c r="CE499" s="66"/>
      <c r="CF499" s="69"/>
      <c r="CG499" s="69"/>
      <c r="CH499" s="69"/>
      <c r="CI499" s="66"/>
      <c r="CJ499" s="69"/>
      <c r="CK499" s="69"/>
      <c r="CL499" s="69"/>
      <c r="CM499" s="66"/>
      <c r="CN499" s="69"/>
      <c r="CO499" s="69"/>
      <c r="CP499" s="69"/>
      <c r="CQ499" s="66"/>
      <c r="CR499" s="69"/>
      <c r="CS499" s="69"/>
      <c r="CT499" s="69"/>
      <c r="CU499" s="66"/>
      <c r="CV499" s="69"/>
      <c r="CW499" s="69"/>
      <c r="CX499" s="69"/>
      <c r="CY499" s="66"/>
      <c r="CZ499" s="69"/>
      <c r="DA499" s="69"/>
      <c r="DB499" s="69"/>
      <c r="DC499" s="66"/>
      <c r="DD499" s="69"/>
      <c r="DE499" s="69"/>
      <c r="DF499" s="69"/>
      <c r="DG499" s="66"/>
      <c r="DH499" s="69"/>
      <c r="DI499" s="69"/>
      <c r="DJ499" s="69"/>
      <c r="DK499" s="70"/>
    </row>
    <row r="500" spans="63:115">
      <c r="BK500" s="69"/>
      <c r="BL500" s="69"/>
      <c r="BM500" s="69"/>
      <c r="BN500" s="66"/>
      <c r="BO500" s="69"/>
      <c r="BP500" s="69"/>
      <c r="BQ500" s="69"/>
      <c r="BR500" s="69"/>
      <c r="BS500" s="69"/>
      <c r="BT500" s="69"/>
      <c r="BU500" s="69"/>
      <c r="BV500" s="69"/>
      <c r="BW500" s="69"/>
      <c r="BX500" s="69"/>
      <c r="BY500" s="69"/>
      <c r="BZ500" s="69"/>
      <c r="CA500" s="66"/>
      <c r="CB500" s="69"/>
      <c r="CC500" s="69"/>
      <c r="CD500" s="69"/>
      <c r="CE500" s="66"/>
      <c r="CF500" s="69"/>
      <c r="CG500" s="69"/>
      <c r="CH500" s="69"/>
      <c r="CI500" s="66"/>
      <c r="CJ500" s="69"/>
      <c r="CK500" s="69"/>
      <c r="CL500" s="69"/>
      <c r="CM500" s="66"/>
      <c r="CN500" s="69"/>
      <c r="CO500" s="69"/>
      <c r="CP500" s="69"/>
      <c r="CQ500" s="66"/>
      <c r="CR500" s="69"/>
      <c r="CS500" s="69"/>
      <c r="CT500" s="69"/>
      <c r="CU500" s="66"/>
      <c r="CV500" s="69"/>
      <c r="CW500" s="69"/>
      <c r="CX500" s="69"/>
      <c r="CY500" s="66"/>
      <c r="CZ500" s="69"/>
      <c r="DA500" s="69"/>
      <c r="DB500" s="69"/>
      <c r="DC500" s="66"/>
      <c r="DD500" s="69"/>
      <c r="DE500" s="69"/>
      <c r="DF500" s="69"/>
      <c r="DG500" s="66"/>
      <c r="DH500" s="69"/>
      <c r="DI500" s="69"/>
      <c r="DJ500" s="69"/>
      <c r="DK500" s="70"/>
    </row>
    <row r="501" spans="63:115">
      <c r="BK501" s="69"/>
      <c r="BL501" s="69"/>
      <c r="BM501" s="69"/>
      <c r="BN501" s="66"/>
      <c r="BO501" s="69"/>
      <c r="BP501" s="69"/>
      <c r="BQ501" s="69"/>
      <c r="BR501" s="69"/>
      <c r="BS501" s="69"/>
      <c r="BT501" s="69"/>
      <c r="BU501" s="69"/>
      <c r="BV501" s="69"/>
      <c r="BW501" s="69"/>
      <c r="BX501" s="69"/>
      <c r="BY501" s="69"/>
      <c r="BZ501" s="69"/>
      <c r="CA501" s="66"/>
      <c r="CB501" s="69"/>
      <c r="CC501" s="69"/>
      <c r="CD501" s="69"/>
      <c r="CE501" s="66"/>
      <c r="CF501" s="69"/>
      <c r="CG501" s="69"/>
      <c r="CH501" s="69"/>
      <c r="CI501" s="66"/>
      <c r="CJ501" s="69"/>
      <c r="CK501" s="69"/>
      <c r="CL501" s="69"/>
      <c r="CM501" s="66"/>
      <c r="CN501" s="69"/>
      <c r="CO501" s="69"/>
      <c r="CP501" s="69"/>
      <c r="CQ501" s="66"/>
      <c r="CR501" s="69"/>
      <c r="CS501" s="69"/>
      <c r="CT501" s="69"/>
      <c r="CU501" s="66"/>
      <c r="CV501" s="69"/>
      <c r="CW501" s="69"/>
      <c r="CX501" s="69"/>
      <c r="CY501" s="66"/>
      <c r="CZ501" s="69"/>
      <c r="DA501" s="69"/>
      <c r="DB501" s="69"/>
      <c r="DC501" s="66"/>
      <c r="DD501" s="69"/>
      <c r="DE501" s="69"/>
      <c r="DF501" s="69"/>
      <c r="DG501" s="66"/>
      <c r="DH501" s="69"/>
      <c r="DI501" s="69"/>
      <c r="DJ501" s="69"/>
      <c r="DK501" s="70"/>
    </row>
    <row r="502" spans="63:115">
      <c r="BK502" s="69"/>
      <c r="BL502" s="69"/>
      <c r="BM502" s="69"/>
      <c r="BN502" s="66"/>
      <c r="BO502" s="69"/>
      <c r="BP502" s="69"/>
      <c r="BQ502" s="69"/>
      <c r="BR502" s="69"/>
      <c r="BS502" s="69"/>
      <c r="BT502" s="69"/>
      <c r="BU502" s="69"/>
      <c r="BV502" s="69"/>
      <c r="BW502" s="69"/>
      <c r="BX502" s="69"/>
      <c r="BY502" s="69"/>
      <c r="BZ502" s="69"/>
      <c r="CA502" s="66"/>
      <c r="CB502" s="69"/>
      <c r="CC502" s="69"/>
      <c r="CD502" s="69"/>
      <c r="CE502" s="66"/>
      <c r="CF502" s="69"/>
      <c r="CG502" s="69"/>
      <c r="CH502" s="69"/>
      <c r="CI502" s="66"/>
      <c r="CJ502" s="69"/>
      <c r="CK502" s="69"/>
      <c r="CL502" s="69"/>
      <c r="CM502" s="66"/>
      <c r="CN502" s="69"/>
      <c r="CO502" s="69"/>
      <c r="CP502" s="69"/>
      <c r="CQ502" s="66"/>
      <c r="CR502" s="69"/>
      <c r="CS502" s="69"/>
      <c r="CT502" s="69"/>
      <c r="CU502" s="66"/>
      <c r="CV502" s="69"/>
      <c r="CW502" s="69"/>
      <c r="CX502" s="69"/>
      <c r="CY502" s="66"/>
      <c r="CZ502" s="69"/>
      <c r="DA502" s="69"/>
      <c r="DB502" s="69"/>
      <c r="DC502" s="66"/>
      <c r="DD502" s="69"/>
      <c r="DE502" s="69"/>
      <c r="DF502" s="69"/>
      <c r="DG502" s="66"/>
      <c r="DH502" s="69"/>
      <c r="DI502" s="69"/>
      <c r="DJ502" s="69"/>
      <c r="DK502" s="70"/>
    </row>
    <row r="503" spans="63:115">
      <c r="BK503" s="69"/>
      <c r="BL503" s="69"/>
      <c r="BM503" s="69"/>
      <c r="BN503" s="66"/>
      <c r="BO503" s="69"/>
      <c r="BP503" s="69"/>
      <c r="BQ503" s="69"/>
      <c r="BR503" s="69"/>
      <c r="BS503" s="69"/>
      <c r="BT503" s="69"/>
      <c r="BU503" s="69"/>
      <c r="BV503" s="69"/>
      <c r="BW503" s="69"/>
      <c r="BX503" s="69"/>
      <c r="BY503" s="69"/>
      <c r="BZ503" s="69"/>
      <c r="CA503" s="66"/>
      <c r="CB503" s="69"/>
      <c r="CC503" s="69"/>
      <c r="CD503" s="69"/>
      <c r="CE503" s="66"/>
      <c r="CF503" s="69"/>
      <c r="CG503" s="69"/>
      <c r="CH503" s="69"/>
      <c r="CI503" s="66"/>
      <c r="CJ503" s="69"/>
      <c r="CK503" s="69"/>
      <c r="CL503" s="69"/>
      <c r="CM503" s="66"/>
      <c r="CN503" s="69"/>
      <c r="CO503" s="69"/>
      <c r="CP503" s="69"/>
      <c r="CQ503" s="66"/>
      <c r="CR503" s="69"/>
      <c r="CS503" s="69"/>
      <c r="CT503" s="69"/>
      <c r="CU503" s="66"/>
      <c r="CV503" s="69"/>
      <c r="CW503" s="69"/>
      <c r="CX503" s="69"/>
      <c r="CY503" s="66"/>
      <c r="CZ503" s="69"/>
      <c r="DA503" s="69"/>
      <c r="DB503" s="69"/>
      <c r="DC503" s="66"/>
      <c r="DD503" s="69"/>
      <c r="DE503" s="69"/>
      <c r="DF503" s="69"/>
      <c r="DG503" s="66"/>
      <c r="DH503" s="69"/>
      <c r="DI503" s="69"/>
      <c r="DJ503" s="69"/>
      <c r="DK503" s="70"/>
    </row>
    <row r="504" spans="63:115">
      <c r="BK504" s="69"/>
      <c r="BL504" s="69"/>
      <c r="BM504" s="69"/>
      <c r="BN504" s="66"/>
      <c r="BO504" s="69"/>
      <c r="BP504" s="69"/>
      <c r="BQ504" s="69"/>
      <c r="BR504" s="69"/>
      <c r="BS504" s="69"/>
      <c r="BT504" s="69"/>
      <c r="BU504" s="69"/>
      <c r="BV504" s="69"/>
      <c r="BW504" s="69"/>
      <c r="BX504" s="69"/>
      <c r="BY504" s="69"/>
      <c r="BZ504" s="69"/>
      <c r="CA504" s="66"/>
      <c r="CB504" s="69"/>
      <c r="CC504" s="69"/>
      <c r="CD504" s="69"/>
      <c r="CE504" s="66"/>
      <c r="CF504" s="69"/>
      <c r="CG504" s="69"/>
      <c r="CH504" s="69"/>
      <c r="CI504" s="66"/>
      <c r="CJ504" s="69"/>
      <c r="CK504" s="69"/>
      <c r="CL504" s="69"/>
      <c r="CM504" s="66"/>
      <c r="CN504" s="69"/>
      <c r="CO504" s="69"/>
      <c r="CP504" s="69"/>
      <c r="CQ504" s="66"/>
      <c r="CR504" s="69"/>
      <c r="CS504" s="69"/>
      <c r="CT504" s="69"/>
      <c r="CU504" s="66"/>
      <c r="CV504" s="69"/>
      <c r="CW504" s="69"/>
      <c r="CX504" s="69"/>
      <c r="CY504" s="66"/>
      <c r="CZ504" s="69"/>
      <c r="DA504" s="69"/>
      <c r="DB504" s="69"/>
      <c r="DC504" s="66"/>
      <c r="DD504" s="69"/>
      <c r="DE504" s="69"/>
      <c r="DF504" s="69"/>
      <c r="DG504" s="66"/>
      <c r="DH504" s="69"/>
      <c r="DI504" s="69"/>
      <c r="DJ504" s="69"/>
      <c r="DK504" s="70"/>
    </row>
    <row r="505" spans="63:115">
      <c r="BK505" s="69"/>
      <c r="BL505" s="69"/>
      <c r="BM505" s="69"/>
      <c r="BN505" s="66"/>
      <c r="BO505" s="69"/>
      <c r="BP505" s="69"/>
      <c r="BQ505" s="69"/>
      <c r="BR505" s="69"/>
      <c r="BS505" s="69"/>
      <c r="BT505" s="69"/>
      <c r="BU505" s="69"/>
      <c r="BV505" s="69"/>
      <c r="BW505" s="69"/>
      <c r="BX505" s="69"/>
      <c r="BY505" s="69"/>
      <c r="BZ505" s="69"/>
      <c r="CA505" s="66"/>
      <c r="CB505" s="69"/>
      <c r="CC505" s="69"/>
      <c r="CD505" s="69"/>
      <c r="CE505" s="66"/>
      <c r="CF505" s="69"/>
      <c r="CG505" s="69"/>
      <c r="CH505" s="69"/>
      <c r="CI505" s="66"/>
      <c r="CJ505" s="69"/>
      <c r="CK505" s="69"/>
      <c r="CL505" s="69"/>
      <c r="CM505" s="66"/>
      <c r="CN505" s="69"/>
      <c r="CO505" s="69"/>
      <c r="CP505" s="69"/>
      <c r="CQ505" s="66"/>
      <c r="CR505" s="69"/>
      <c r="CS505" s="69"/>
      <c r="CT505" s="69"/>
      <c r="CU505" s="66"/>
      <c r="CV505" s="69"/>
      <c r="CW505" s="69"/>
      <c r="CX505" s="69"/>
      <c r="CY505" s="66"/>
      <c r="CZ505" s="69"/>
      <c r="DA505" s="69"/>
      <c r="DB505" s="69"/>
      <c r="DC505" s="66"/>
      <c r="DD505" s="69"/>
      <c r="DE505" s="69"/>
      <c r="DF505" s="69"/>
      <c r="DG505" s="66"/>
      <c r="DH505" s="69"/>
      <c r="DI505" s="69"/>
      <c r="DJ505" s="69"/>
      <c r="DK505" s="70"/>
    </row>
    <row r="506" spans="63:115">
      <c r="BK506" s="69"/>
      <c r="BL506" s="69"/>
      <c r="BM506" s="69"/>
      <c r="BN506" s="66"/>
      <c r="BO506" s="69"/>
      <c r="BP506" s="69"/>
      <c r="BQ506" s="69"/>
      <c r="BR506" s="69"/>
      <c r="BS506" s="69"/>
      <c r="BT506" s="69"/>
      <c r="BU506" s="69"/>
      <c r="BV506" s="69"/>
      <c r="BW506" s="69"/>
      <c r="BX506" s="69"/>
      <c r="BY506" s="69"/>
      <c r="BZ506" s="69"/>
      <c r="CA506" s="66"/>
      <c r="CB506" s="69"/>
      <c r="CC506" s="69"/>
      <c r="CD506" s="69"/>
      <c r="CE506" s="66"/>
      <c r="CF506" s="69"/>
      <c r="CG506" s="69"/>
      <c r="CH506" s="69"/>
      <c r="CI506" s="66"/>
      <c r="CJ506" s="69"/>
      <c r="CK506" s="69"/>
      <c r="CL506" s="69"/>
      <c r="CM506" s="66"/>
      <c r="CN506" s="69"/>
      <c r="CO506" s="69"/>
      <c r="CP506" s="69"/>
      <c r="CQ506" s="66"/>
      <c r="CR506" s="69"/>
      <c r="CS506" s="69"/>
      <c r="CT506" s="69"/>
      <c r="CU506" s="66"/>
      <c r="CV506" s="69"/>
      <c r="CW506" s="69"/>
      <c r="CX506" s="69"/>
      <c r="CY506" s="66"/>
      <c r="CZ506" s="69"/>
      <c r="DA506" s="69"/>
      <c r="DB506" s="69"/>
      <c r="DC506" s="66"/>
      <c r="DD506" s="69"/>
      <c r="DE506" s="69"/>
      <c r="DF506" s="69"/>
      <c r="DG506" s="66"/>
      <c r="DH506" s="69"/>
      <c r="DI506" s="69"/>
      <c r="DJ506" s="69"/>
      <c r="DK506" s="70"/>
    </row>
    <row r="507" spans="63:115">
      <c r="BK507" s="69"/>
      <c r="BL507" s="69"/>
      <c r="BM507" s="69"/>
      <c r="BN507" s="66"/>
      <c r="BO507" s="69"/>
      <c r="BP507" s="69"/>
      <c r="BQ507" s="69"/>
      <c r="BR507" s="69"/>
      <c r="BS507" s="69"/>
      <c r="BT507" s="69"/>
      <c r="BU507" s="69"/>
      <c r="BV507" s="69"/>
      <c r="BW507" s="69"/>
      <c r="BX507" s="69"/>
      <c r="BY507" s="69"/>
      <c r="BZ507" s="69"/>
      <c r="CA507" s="66"/>
      <c r="CB507" s="69"/>
      <c r="CC507" s="69"/>
      <c r="CD507" s="69"/>
      <c r="CE507" s="66"/>
      <c r="CF507" s="69"/>
      <c r="CG507" s="69"/>
      <c r="CH507" s="69"/>
      <c r="CI507" s="66"/>
      <c r="CJ507" s="69"/>
      <c r="CK507" s="69"/>
      <c r="CL507" s="69"/>
      <c r="CM507" s="66"/>
      <c r="CN507" s="69"/>
      <c r="CO507" s="69"/>
      <c r="CP507" s="69"/>
      <c r="CQ507" s="66"/>
      <c r="CR507" s="69"/>
      <c r="CS507" s="69"/>
      <c r="CT507" s="69"/>
      <c r="CU507" s="66"/>
      <c r="CV507" s="69"/>
      <c r="CW507" s="69"/>
      <c r="CX507" s="69"/>
      <c r="CY507" s="66"/>
      <c r="CZ507" s="69"/>
      <c r="DA507" s="69"/>
      <c r="DB507" s="69"/>
      <c r="DC507" s="66"/>
      <c r="DD507" s="69"/>
      <c r="DE507" s="69"/>
      <c r="DF507" s="69"/>
      <c r="DG507" s="66"/>
      <c r="DH507" s="69"/>
      <c r="DI507" s="69"/>
      <c r="DJ507" s="69"/>
      <c r="DK507" s="70"/>
    </row>
    <row r="508" spans="63:115">
      <c r="BK508" s="69"/>
      <c r="BL508" s="69"/>
      <c r="BM508" s="69"/>
      <c r="BN508" s="66"/>
      <c r="BO508" s="69"/>
      <c r="BP508" s="69"/>
      <c r="BQ508" s="69"/>
      <c r="BR508" s="69"/>
      <c r="BS508" s="69"/>
      <c r="BT508" s="69"/>
      <c r="BU508" s="69"/>
      <c r="BV508" s="69"/>
      <c r="BW508" s="69"/>
      <c r="BX508" s="69"/>
      <c r="BY508" s="69"/>
      <c r="BZ508" s="69"/>
      <c r="CA508" s="66"/>
      <c r="CB508" s="69"/>
      <c r="CC508" s="69"/>
      <c r="CD508" s="69"/>
      <c r="CE508" s="66"/>
      <c r="CF508" s="69"/>
      <c r="CG508" s="69"/>
      <c r="CH508" s="69"/>
      <c r="CI508" s="66"/>
      <c r="CJ508" s="69"/>
      <c r="CK508" s="69"/>
      <c r="CL508" s="69"/>
      <c r="CM508" s="66"/>
      <c r="CN508" s="69"/>
      <c r="CO508" s="69"/>
      <c r="CP508" s="69"/>
      <c r="CQ508" s="66"/>
      <c r="CR508" s="69"/>
      <c r="CS508" s="69"/>
      <c r="CT508" s="69"/>
      <c r="CU508" s="66"/>
      <c r="CV508" s="69"/>
      <c r="CW508" s="69"/>
      <c r="CX508" s="69"/>
      <c r="CY508" s="66"/>
      <c r="CZ508" s="69"/>
      <c r="DA508" s="69"/>
      <c r="DB508" s="69"/>
      <c r="DC508" s="66"/>
      <c r="DD508" s="69"/>
      <c r="DE508" s="69"/>
      <c r="DF508" s="69"/>
      <c r="DG508" s="66"/>
      <c r="DH508" s="69"/>
      <c r="DI508" s="69"/>
      <c r="DJ508" s="69"/>
      <c r="DK508" s="70"/>
    </row>
    <row r="509" spans="63:115">
      <c r="BK509" s="69"/>
      <c r="BL509" s="69"/>
      <c r="BM509" s="69"/>
      <c r="BN509" s="66"/>
      <c r="BO509" s="69"/>
      <c r="BP509" s="69"/>
      <c r="BQ509" s="69"/>
      <c r="BR509" s="69"/>
      <c r="BS509" s="69"/>
      <c r="BT509" s="69"/>
      <c r="BU509" s="69"/>
      <c r="BV509" s="69"/>
      <c r="BW509" s="69"/>
      <c r="BX509" s="69"/>
      <c r="BY509" s="69"/>
      <c r="BZ509" s="69"/>
      <c r="CA509" s="66"/>
      <c r="CB509" s="69"/>
      <c r="CC509" s="69"/>
      <c r="CD509" s="69"/>
      <c r="CE509" s="66"/>
      <c r="CF509" s="69"/>
      <c r="CG509" s="69"/>
      <c r="CH509" s="69"/>
      <c r="CI509" s="66"/>
      <c r="CJ509" s="69"/>
      <c r="CK509" s="69"/>
      <c r="CL509" s="69"/>
      <c r="CM509" s="66"/>
      <c r="CN509" s="69"/>
      <c r="CO509" s="69"/>
      <c r="CP509" s="69"/>
      <c r="CQ509" s="66"/>
      <c r="CR509" s="69"/>
      <c r="CS509" s="69"/>
      <c r="CT509" s="69"/>
      <c r="CU509" s="66"/>
      <c r="CV509" s="69"/>
      <c r="CW509" s="69"/>
      <c r="CX509" s="69"/>
      <c r="CY509" s="66"/>
      <c r="CZ509" s="69"/>
      <c r="DA509" s="69"/>
      <c r="DB509" s="69"/>
      <c r="DC509" s="66"/>
      <c r="DD509" s="69"/>
      <c r="DE509" s="69"/>
      <c r="DF509" s="69"/>
      <c r="DG509" s="66"/>
      <c r="DH509" s="69"/>
      <c r="DI509" s="69"/>
      <c r="DJ509" s="69"/>
      <c r="DK509" s="70"/>
    </row>
    <row r="510" spans="63:115">
      <c r="BK510" s="69"/>
      <c r="BL510" s="69"/>
      <c r="BM510" s="69"/>
      <c r="BN510" s="66"/>
      <c r="BO510" s="69"/>
      <c r="BP510" s="69"/>
      <c r="BQ510" s="69"/>
      <c r="BR510" s="69"/>
      <c r="BS510" s="69"/>
      <c r="BT510" s="69"/>
      <c r="BU510" s="69"/>
      <c r="BV510" s="69"/>
      <c r="BW510" s="69"/>
      <c r="BX510" s="69"/>
      <c r="BY510" s="69"/>
      <c r="BZ510" s="69"/>
      <c r="CA510" s="66"/>
      <c r="CB510" s="69"/>
      <c r="CC510" s="69"/>
      <c r="CD510" s="69"/>
      <c r="CE510" s="66"/>
      <c r="CF510" s="69"/>
      <c r="CG510" s="69"/>
      <c r="CH510" s="69"/>
      <c r="CI510" s="66"/>
      <c r="CJ510" s="69"/>
      <c r="CK510" s="69"/>
      <c r="CL510" s="69"/>
      <c r="CM510" s="66"/>
      <c r="CN510" s="69"/>
      <c r="CO510" s="69"/>
      <c r="CP510" s="69"/>
      <c r="CQ510" s="66"/>
      <c r="CR510" s="69"/>
      <c r="CS510" s="69"/>
      <c r="CT510" s="69"/>
      <c r="CU510" s="66"/>
      <c r="CV510" s="69"/>
      <c r="CW510" s="69"/>
      <c r="CX510" s="69"/>
      <c r="CY510" s="66"/>
      <c r="CZ510" s="69"/>
      <c r="DA510" s="69"/>
      <c r="DB510" s="69"/>
      <c r="DC510" s="66"/>
      <c r="DD510" s="69"/>
      <c r="DE510" s="69"/>
      <c r="DF510" s="69"/>
      <c r="DG510" s="66"/>
      <c r="DH510" s="69"/>
      <c r="DI510" s="69"/>
      <c r="DJ510" s="69"/>
      <c r="DK510" s="70"/>
    </row>
    <row r="511" spans="63:115">
      <c r="BK511" s="69"/>
      <c r="BL511" s="69"/>
      <c r="BM511" s="69"/>
      <c r="BN511" s="66"/>
      <c r="BO511" s="69"/>
      <c r="BP511" s="69"/>
      <c r="BQ511" s="69"/>
      <c r="BR511" s="69"/>
      <c r="BS511" s="69"/>
      <c r="BT511" s="69"/>
      <c r="BU511" s="69"/>
      <c r="BV511" s="69"/>
      <c r="BW511" s="69"/>
      <c r="BX511" s="69"/>
      <c r="BY511" s="69"/>
      <c r="BZ511" s="69"/>
      <c r="CA511" s="66"/>
      <c r="CB511" s="69"/>
      <c r="CC511" s="69"/>
      <c r="CD511" s="69"/>
      <c r="CE511" s="66"/>
      <c r="CF511" s="69"/>
      <c r="CG511" s="69"/>
      <c r="CH511" s="69"/>
      <c r="CI511" s="66"/>
      <c r="CJ511" s="69"/>
      <c r="CK511" s="69"/>
      <c r="CL511" s="69"/>
      <c r="CM511" s="66"/>
      <c r="CN511" s="69"/>
      <c r="CO511" s="69"/>
      <c r="CP511" s="69"/>
      <c r="CQ511" s="66"/>
      <c r="CR511" s="69"/>
      <c r="CS511" s="69"/>
      <c r="CT511" s="69"/>
      <c r="CU511" s="66"/>
      <c r="CV511" s="69"/>
      <c r="CW511" s="69"/>
      <c r="CX511" s="69"/>
      <c r="CY511" s="66"/>
      <c r="CZ511" s="69"/>
      <c r="DA511" s="69"/>
      <c r="DB511" s="69"/>
      <c r="DC511" s="66"/>
      <c r="DD511" s="69"/>
      <c r="DE511" s="69"/>
      <c r="DF511" s="69"/>
      <c r="DG511" s="66"/>
      <c r="DH511" s="69"/>
      <c r="DI511" s="69"/>
      <c r="DJ511" s="69"/>
      <c r="DK511" s="70"/>
    </row>
    <row r="512" spans="63:115">
      <c r="BK512" s="69"/>
      <c r="BL512" s="69"/>
      <c r="BM512" s="69"/>
      <c r="BN512" s="66"/>
      <c r="BO512" s="69"/>
      <c r="BP512" s="69"/>
      <c r="BQ512" s="69"/>
      <c r="BR512" s="69"/>
      <c r="BS512" s="69"/>
      <c r="BT512" s="69"/>
      <c r="BU512" s="69"/>
      <c r="BV512" s="69"/>
      <c r="BW512" s="69"/>
      <c r="BX512" s="69"/>
      <c r="BY512" s="69"/>
      <c r="BZ512" s="69"/>
      <c r="CA512" s="66"/>
      <c r="CB512" s="69"/>
      <c r="CC512" s="69"/>
      <c r="CD512" s="69"/>
      <c r="CE512" s="66"/>
      <c r="CF512" s="69"/>
      <c r="CG512" s="69"/>
      <c r="CH512" s="69"/>
      <c r="CI512" s="66"/>
      <c r="CJ512" s="69"/>
      <c r="CK512" s="69"/>
      <c r="CL512" s="69"/>
      <c r="CM512" s="66"/>
      <c r="CN512" s="69"/>
      <c r="CO512" s="69"/>
      <c r="CP512" s="69"/>
      <c r="CQ512" s="66"/>
      <c r="CR512" s="69"/>
      <c r="CS512" s="69"/>
      <c r="CT512" s="69"/>
      <c r="CU512" s="66"/>
      <c r="CV512" s="69"/>
      <c r="CW512" s="69"/>
      <c r="CX512" s="69"/>
      <c r="CY512" s="66"/>
      <c r="CZ512" s="69"/>
      <c r="DA512" s="69"/>
      <c r="DB512" s="69"/>
      <c r="DC512" s="66"/>
      <c r="DD512" s="69"/>
      <c r="DE512" s="69"/>
      <c r="DF512" s="69"/>
      <c r="DG512" s="66"/>
      <c r="DH512" s="69"/>
      <c r="DI512" s="69"/>
      <c r="DJ512" s="69"/>
      <c r="DK512" s="70"/>
    </row>
    <row r="513" spans="63:115">
      <c r="BK513" s="69"/>
      <c r="BL513" s="69"/>
      <c r="BM513" s="69"/>
      <c r="BN513" s="66"/>
      <c r="BO513" s="69"/>
      <c r="BP513" s="69"/>
      <c r="BQ513" s="69"/>
      <c r="BR513" s="69"/>
      <c r="BS513" s="69"/>
      <c r="BT513" s="69"/>
      <c r="BU513" s="69"/>
      <c r="BV513" s="69"/>
      <c r="BW513" s="69"/>
      <c r="BX513" s="69"/>
      <c r="BY513" s="69"/>
      <c r="BZ513" s="69"/>
      <c r="CA513" s="66"/>
      <c r="CB513" s="69"/>
      <c r="CC513" s="69"/>
      <c r="CD513" s="69"/>
      <c r="CE513" s="66"/>
      <c r="CF513" s="69"/>
      <c r="CG513" s="69"/>
      <c r="CH513" s="69"/>
      <c r="CI513" s="66"/>
      <c r="CJ513" s="69"/>
      <c r="CK513" s="69"/>
      <c r="CL513" s="69"/>
      <c r="CM513" s="66"/>
      <c r="CN513" s="69"/>
      <c r="CO513" s="69"/>
      <c r="CP513" s="69"/>
      <c r="CQ513" s="66"/>
      <c r="CR513" s="69"/>
      <c r="CS513" s="69"/>
      <c r="CT513" s="69"/>
      <c r="CU513" s="66"/>
      <c r="CV513" s="69"/>
      <c r="CW513" s="69"/>
      <c r="CX513" s="69"/>
      <c r="CY513" s="66"/>
      <c r="CZ513" s="69"/>
      <c r="DA513" s="69"/>
      <c r="DB513" s="69"/>
      <c r="DC513" s="66"/>
      <c r="DD513" s="69"/>
      <c r="DE513" s="69"/>
      <c r="DF513" s="69"/>
      <c r="DG513" s="66"/>
      <c r="DH513" s="69"/>
      <c r="DI513" s="69"/>
      <c r="DJ513" s="69"/>
      <c r="DK513" s="70"/>
    </row>
    <row r="514" spans="63:115">
      <c r="BK514" s="69"/>
      <c r="BL514" s="69"/>
      <c r="BM514" s="69"/>
      <c r="BN514" s="66"/>
      <c r="BO514" s="69"/>
      <c r="BP514" s="69"/>
      <c r="BQ514" s="69"/>
      <c r="BR514" s="69"/>
      <c r="BS514" s="69"/>
      <c r="BT514" s="69"/>
      <c r="BU514" s="69"/>
      <c r="BV514" s="69"/>
      <c r="BW514" s="69"/>
      <c r="BX514" s="69"/>
      <c r="BY514" s="69"/>
      <c r="BZ514" s="69"/>
      <c r="CA514" s="66"/>
      <c r="CB514" s="69"/>
      <c r="CC514" s="69"/>
      <c r="CD514" s="69"/>
      <c r="CE514" s="66"/>
      <c r="CF514" s="69"/>
      <c r="CG514" s="69"/>
      <c r="CH514" s="69"/>
      <c r="CI514" s="66"/>
      <c r="CJ514" s="69"/>
      <c r="CK514" s="69"/>
      <c r="CL514" s="69"/>
      <c r="CM514" s="66"/>
      <c r="CN514" s="69"/>
      <c r="CO514" s="69"/>
      <c r="CP514" s="69"/>
      <c r="CQ514" s="66"/>
      <c r="CR514" s="69"/>
      <c r="CS514" s="69"/>
      <c r="CT514" s="69"/>
      <c r="CU514" s="66"/>
      <c r="CV514" s="69"/>
      <c r="CW514" s="69"/>
      <c r="CX514" s="69"/>
      <c r="CY514" s="66"/>
      <c r="CZ514" s="69"/>
      <c r="DA514" s="69"/>
      <c r="DB514" s="69"/>
      <c r="DC514" s="66"/>
      <c r="DD514" s="69"/>
      <c r="DE514" s="69"/>
      <c r="DF514" s="69"/>
      <c r="DG514" s="66"/>
      <c r="DH514" s="69"/>
      <c r="DI514" s="69"/>
      <c r="DJ514" s="69"/>
      <c r="DK514" s="70"/>
    </row>
    <row r="515" spans="63:115">
      <c r="BK515" s="69"/>
      <c r="BL515" s="69"/>
      <c r="BM515" s="69"/>
      <c r="BN515" s="66"/>
      <c r="BO515" s="69"/>
      <c r="BP515" s="69"/>
      <c r="BQ515" s="69"/>
      <c r="BR515" s="69"/>
      <c r="BS515" s="69"/>
      <c r="BT515" s="69"/>
      <c r="BU515" s="69"/>
      <c r="BV515" s="69"/>
      <c r="BW515" s="69"/>
      <c r="BX515" s="69"/>
      <c r="BY515" s="69"/>
      <c r="BZ515" s="69"/>
      <c r="CA515" s="66"/>
      <c r="CB515" s="69"/>
      <c r="CC515" s="69"/>
      <c r="CD515" s="69"/>
      <c r="CE515" s="66"/>
      <c r="CF515" s="69"/>
      <c r="CG515" s="69"/>
      <c r="CH515" s="69"/>
      <c r="CI515" s="66"/>
      <c r="CJ515" s="69"/>
      <c r="CK515" s="69"/>
      <c r="CL515" s="69"/>
      <c r="CM515" s="66"/>
      <c r="CN515" s="69"/>
      <c r="CO515" s="69"/>
      <c r="CP515" s="69"/>
      <c r="CQ515" s="66"/>
      <c r="CR515" s="69"/>
      <c r="CS515" s="69"/>
      <c r="CT515" s="69"/>
      <c r="CU515" s="66"/>
      <c r="CV515" s="69"/>
      <c r="CW515" s="69"/>
      <c r="CX515" s="69"/>
      <c r="CY515" s="66"/>
      <c r="CZ515" s="69"/>
      <c r="DA515" s="69"/>
      <c r="DB515" s="69"/>
      <c r="DC515" s="66"/>
      <c r="DD515" s="69"/>
      <c r="DE515" s="69"/>
      <c r="DF515" s="69"/>
      <c r="DG515" s="66"/>
      <c r="DH515" s="69"/>
      <c r="DI515" s="69"/>
      <c r="DJ515" s="69"/>
      <c r="DK515" s="70"/>
    </row>
    <row r="516" spans="63:115">
      <c r="BK516" s="69"/>
      <c r="BL516" s="69"/>
      <c r="BM516" s="69"/>
      <c r="BN516" s="66"/>
      <c r="BO516" s="69"/>
      <c r="BP516" s="69"/>
      <c r="BQ516" s="69"/>
      <c r="BR516" s="69"/>
      <c r="BS516" s="69"/>
      <c r="BT516" s="69"/>
      <c r="BU516" s="69"/>
      <c r="BV516" s="69"/>
      <c r="BW516" s="69"/>
      <c r="BX516" s="69"/>
      <c r="BY516" s="69"/>
      <c r="BZ516" s="69"/>
      <c r="CA516" s="66"/>
      <c r="CB516" s="69"/>
      <c r="CC516" s="69"/>
      <c r="CD516" s="69"/>
      <c r="CE516" s="66"/>
      <c r="CF516" s="69"/>
      <c r="CG516" s="69"/>
      <c r="CH516" s="69"/>
      <c r="CI516" s="66"/>
      <c r="CJ516" s="69"/>
      <c r="CK516" s="69"/>
      <c r="CL516" s="69"/>
      <c r="CM516" s="66"/>
      <c r="CN516" s="69"/>
      <c r="CO516" s="69"/>
      <c r="CP516" s="69"/>
      <c r="CQ516" s="66"/>
      <c r="CR516" s="69"/>
      <c r="CS516" s="69"/>
      <c r="CT516" s="69"/>
      <c r="CU516" s="66"/>
      <c r="CV516" s="69"/>
      <c r="CW516" s="69"/>
      <c r="CX516" s="69"/>
      <c r="CY516" s="66"/>
      <c r="CZ516" s="69"/>
      <c r="DA516" s="69"/>
      <c r="DB516" s="69"/>
      <c r="DC516" s="66"/>
      <c r="DD516" s="69"/>
      <c r="DE516" s="69"/>
      <c r="DF516" s="69"/>
      <c r="DG516" s="66"/>
      <c r="DH516" s="69"/>
      <c r="DI516" s="69"/>
      <c r="DJ516" s="69"/>
      <c r="DK516" s="70"/>
    </row>
    <row r="517" spans="63:115">
      <c r="BK517" s="69"/>
      <c r="BL517" s="69"/>
      <c r="BM517" s="69"/>
      <c r="BN517" s="66"/>
      <c r="BO517" s="69"/>
      <c r="BP517" s="69"/>
      <c r="BQ517" s="69"/>
      <c r="BR517" s="69"/>
      <c r="BS517" s="69"/>
      <c r="BT517" s="69"/>
      <c r="BU517" s="69"/>
      <c r="BV517" s="69"/>
      <c r="BW517" s="69"/>
      <c r="BX517" s="69"/>
      <c r="BY517" s="69"/>
      <c r="BZ517" s="69"/>
      <c r="CA517" s="66"/>
      <c r="CB517" s="69"/>
      <c r="CC517" s="69"/>
      <c r="CD517" s="69"/>
      <c r="CE517" s="66"/>
      <c r="CF517" s="69"/>
      <c r="CG517" s="69"/>
      <c r="CH517" s="69"/>
      <c r="CI517" s="66"/>
      <c r="CJ517" s="69"/>
      <c r="CK517" s="69"/>
      <c r="CL517" s="69"/>
      <c r="CM517" s="66"/>
      <c r="CN517" s="69"/>
      <c r="CO517" s="69"/>
      <c r="CP517" s="69"/>
      <c r="CQ517" s="66"/>
      <c r="CR517" s="69"/>
      <c r="CS517" s="69"/>
      <c r="CT517" s="69"/>
      <c r="CU517" s="66"/>
      <c r="CV517" s="69"/>
      <c r="CW517" s="69"/>
      <c r="CX517" s="69"/>
      <c r="CY517" s="66"/>
      <c r="CZ517" s="69"/>
      <c r="DA517" s="69"/>
      <c r="DB517" s="69"/>
      <c r="DC517" s="66"/>
      <c r="DD517" s="69"/>
      <c r="DE517" s="69"/>
      <c r="DF517" s="69"/>
      <c r="DG517" s="66"/>
      <c r="DH517" s="69"/>
      <c r="DI517" s="69"/>
      <c r="DJ517" s="69"/>
      <c r="DK517" s="70"/>
    </row>
    <row r="518" spans="63:115">
      <c r="BK518" s="69"/>
      <c r="BL518" s="69"/>
      <c r="BM518" s="69"/>
      <c r="BN518" s="66"/>
      <c r="BO518" s="69"/>
      <c r="BP518" s="69"/>
      <c r="BQ518" s="69"/>
      <c r="BR518" s="69"/>
      <c r="BS518" s="69"/>
      <c r="BT518" s="69"/>
      <c r="BU518" s="69"/>
      <c r="BV518" s="69"/>
      <c r="BW518" s="69"/>
      <c r="BX518" s="69"/>
      <c r="BY518" s="69"/>
      <c r="BZ518" s="69"/>
      <c r="CA518" s="66"/>
      <c r="CB518" s="69"/>
      <c r="CC518" s="69"/>
      <c r="CD518" s="69"/>
      <c r="CE518" s="66"/>
      <c r="CF518" s="69"/>
      <c r="CG518" s="69"/>
      <c r="CH518" s="69"/>
      <c r="CI518" s="66"/>
      <c r="CJ518" s="69"/>
      <c r="CK518" s="69"/>
      <c r="CL518" s="69"/>
      <c r="CM518" s="66"/>
      <c r="CN518" s="69"/>
      <c r="CO518" s="69"/>
      <c r="CP518" s="69"/>
      <c r="CQ518" s="66"/>
      <c r="CR518" s="69"/>
      <c r="CS518" s="69"/>
      <c r="CT518" s="69"/>
      <c r="CU518" s="66"/>
      <c r="CV518" s="69"/>
      <c r="CW518" s="69"/>
      <c r="CX518" s="69"/>
      <c r="CY518" s="66"/>
      <c r="CZ518" s="69"/>
      <c r="DA518" s="69"/>
      <c r="DB518" s="69"/>
      <c r="DC518" s="66"/>
      <c r="DD518" s="69"/>
      <c r="DE518" s="69"/>
      <c r="DF518" s="69"/>
      <c r="DG518" s="66"/>
      <c r="DH518" s="69"/>
      <c r="DI518" s="69"/>
      <c r="DJ518" s="69"/>
      <c r="DK518" s="70"/>
    </row>
    <row r="519" spans="63:115">
      <c r="BK519" s="69"/>
      <c r="BL519" s="69"/>
      <c r="BM519" s="69"/>
      <c r="BN519" s="66"/>
      <c r="BO519" s="69"/>
      <c r="BP519" s="69"/>
      <c r="BQ519" s="69"/>
      <c r="BR519" s="69"/>
      <c r="BS519" s="69"/>
      <c r="BT519" s="69"/>
      <c r="BU519" s="69"/>
      <c r="BV519" s="69"/>
      <c r="BW519" s="69"/>
      <c r="BX519" s="69"/>
      <c r="BY519" s="69"/>
      <c r="BZ519" s="69"/>
      <c r="CA519" s="66"/>
      <c r="CB519" s="69"/>
      <c r="CC519" s="69"/>
      <c r="CD519" s="69"/>
      <c r="CE519" s="66"/>
      <c r="CF519" s="69"/>
      <c r="CG519" s="69"/>
      <c r="CH519" s="69"/>
      <c r="CI519" s="66"/>
      <c r="CJ519" s="69"/>
      <c r="CK519" s="69"/>
      <c r="CL519" s="69"/>
      <c r="CM519" s="66"/>
      <c r="CN519" s="69"/>
      <c r="CO519" s="69"/>
      <c r="CP519" s="69"/>
      <c r="CQ519" s="66"/>
      <c r="CR519" s="69"/>
      <c r="CS519" s="69"/>
      <c r="CT519" s="69"/>
      <c r="CU519" s="66"/>
      <c r="CV519" s="69"/>
      <c r="CW519" s="69"/>
      <c r="CX519" s="69"/>
      <c r="CY519" s="66"/>
      <c r="CZ519" s="69"/>
      <c r="DA519" s="69"/>
      <c r="DB519" s="69"/>
      <c r="DC519" s="66"/>
      <c r="DD519" s="69"/>
      <c r="DE519" s="69"/>
      <c r="DF519" s="69"/>
      <c r="DG519" s="66"/>
      <c r="DH519" s="69"/>
      <c r="DI519" s="69"/>
      <c r="DJ519" s="69"/>
      <c r="DK519" s="70"/>
    </row>
    <row r="520" spans="63:115">
      <c r="BK520" s="69"/>
      <c r="BL520" s="69"/>
      <c r="BM520" s="69"/>
      <c r="BN520" s="66"/>
      <c r="BO520" s="69"/>
      <c r="BP520" s="69"/>
      <c r="BQ520" s="69"/>
      <c r="BR520" s="69"/>
      <c r="BS520" s="69"/>
      <c r="BT520" s="69"/>
      <c r="BU520" s="69"/>
      <c r="BV520" s="69"/>
      <c r="BW520" s="69"/>
      <c r="BX520" s="69"/>
      <c r="BY520" s="69"/>
      <c r="BZ520" s="69"/>
      <c r="CA520" s="66"/>
      <c r="CB520" s="69"/>
      <c r="CC520" s="69"/>
      <c r="CD520" s="69"/>
      <c r="CE520" s="66"/>
      <c r="CF520" s="69"/>
      <c r="CG520" s="69"/>
      <c r="CH520" s="69"/>
      <c r="CI520" s="66"/>
      <c r="CJ520" s="69"/>
      <c r="CK520" s="69"/>
      <c r="CL520" s="69"/>
      <c r="CM520" s="66"/>
      <c r="CN520" s="69"/>
      <c r="CO520" s="69"/>
      <c r="CP520" s="69"/>
      <c r="CQ520" s="66"/>
      <c r="CR520" s="69"/>
      <c r="CS520" s="69"/>
      <c r="CT520" s="69"/>
      <c r="CU520" s="66"/>
      <c r="CV520" s="69"/>
      <c r="CW520" s="69"/>
      <c r="CX520" s="69"/>
      <c r="CY520" s="66"/>
      <c r="CZ520" s="69"/>
      <c r="DA520" s="69"/>
      <c r="DB520" s="69"/>
      <c r="DC520" s="66"/>
      <c r="DD520" s="69"/>
      <c r="DE520" s="69"/>
      <c r="DF520" s="69"/>
      <c r="DG520" s="66"/>
      <c r="DH520" s="69"/>
      <c r="DI520" s="69"/>
      <c r="DJ520" s="69"/>
      <c r="DK520" s="70"/>
    </row>
    <row r="521" spans="63:115">
      <c r="BK521" s="69"/>
      <c r="BL521" s="69"/>
      <c r="BM521" s="69"/>
      <c r="BN521" s="66"/>
      <c r="BO521" s="69"/>
      <c r="BP521" s="69"/>
      <c r="BQ521" s="69"/>
      <c r="BR521" s="69"/>
      <c r="BS521" s="69"/>
      <c r="BT521" s="69"/>
      <c r="BU521" s="69"/>
      <c r="BV521" s="69"/>
      <c r="BW521" s="69"/>
      <c r="BX521" s="69"/>
      <c r="BY521" s="69"/>
      <c r="BZ521" s="69"/>
      <c r="CA521" s="66"/>
      <c r="CB521" s="69"/>
      <c r="CC521" s="69"/>
      <c r="CD521" s="69"/>
      <c r="CE521" s="66"/>
      <c r="CF521" s="69"/>
      <c r="CG521" s="69"/>
      <c r="CH521" s="69"/>
      <c r="CI521" s="66"/>
      <c r="CJ521" s="69"/>
      <c r="CK521" s="69"/>
      <c r="CL521" s="69"/>
      <c r="CM521" s="66"/>
      <c r="CN521" s="69"/>
      <c r="CO521" s="69"/>
      <c r="CP521" s="69"/>
      <c r="CQ521" s="66"/>
      <c r="CR521" s="69"/>
      <c r="CS521" s="69"/>
      <c r="CT521" s="69"/>
      <c r="CU521" s="66"/>
      <c r="CV521" s="69"/>
      <c r="CW521" s="69"/>
      <c r="CX521" s="69"/>
      <c r="CY521" s="66"/>
      <c r="CZ521" s="69"/>
      <c r="DA521" s="69"/>
      <c r="DB521" s="69"/>
      <c r="DC521" s="66"/>
      <c r="DD521" s="69"/>
      <c r="DE521" s="69"/>
      <c r="DF521" s="69"/>
      <c r="DG521" s="66"/>
      <c r="DH521" s="69"/>
      <c r="DI521" s="69"/>
      <c r="DJ521" s="69"/>
      <c r="DK521" s="70"/>
    </row>
    <row r="522" spans="63:115">
      <c r="BK522" s="69"/>
      <c r="BL522" s="69"/>
      <c r="BM522" s="69"/>
      <c r="BN522" s="66"/>
      <c r="BO522" s="69"/>
      <c r="BP522" s="69"/>
      <c r="BQ522" s="69"/>
      <c r="BR522" s="69"/>
      <c r="BS522" s="69"/>
      <c r="BT522" s="69"/>
      <c r="BU522" s="69"/>
      <c r="BV522" s="69"/>
      <c r="BW522" s="69"/>
      <c r="BX522" s="69"/>
      <c r="BY522" s="69"/>
      <c r="BZ522" s="69"/>
      <c r="CA522" s="66"/>
      <c r="CB522" s="69"/>
      <c r="CC522" s="69"/>
      <c r="CD522" s="69"/>
      <c r="CE522" s="66"/>
      <c r="CF522" s="69"/>
      <c r="CG522" s="69"/>
      <c r="CH522" s="69"/>
      <c r="CI522" s="66"/>
      <c r="CJ522" s="69"/>
      <c r="CK522" s="69"/>
      <c r="CL522" s="69"/>
      <c r="CM522" s="66"/>
      <c r="CN522" s="69"/>
      <c r="CO522" s="69"/>
      <c r="CP522" s="69"/>
      <c r="CQ522" s="66"/>
      <c r="CR522" s="69"/>
      <c r="CS522" s="69"/>
      <c r="CT522" s="69"/>
      <c r="CU522" s="66"/>
      <c r="CV522" s="69"/>
      <c r="CW522" s="69"/>
      <c r="CX522" s="69"/>
      <c r="CY522" s="66"/>
      <c r="CZ522" s="69"/>
      <c r="DA522" s="69"/>
      <c r="DB522" s="69"/>
      <c r="DC522" s="66"/>
      <c r="DD522" s="69"/>
      <c r="DE522" s="69"/>
      <c r="DF522" s="69"/>
      <c r="DG522" s="66"/>
      <c r="DH522" s="69"/>
      <c r="DI522" s="69"/>
      <c r="DJ522" s="69"/>
      <c r="DK522" s="70"/>
    </row>
    <row r="523" spans="63:115">
      <c r="BK523" s="69"/>
      <c r="BL523" s="69"/>
      <c r="BM523" s="69"/>
      <c r="BN523" s="66"/>
      <c r="BO523" s="69"/>
      <c r="BP523" s="69"/>
      <c r="BQ523" s="69"/>
      <c r="BR523" s="69"/>
      <c r="BS523" s="69"/>
      <c r="BT523" s="69"/>
      <c r="BU523" s="69"/>
      <c r="BV523" s="69"/>
      <c r="BW523" s="69"/>
      <c r="BX523" s="69"/>
      <c r="BY523" s="69"/>
      <c r="BZ523" s="69"/>
      <c r="CA523" s="66"/>
      <c r="CB523" s="69"/>
      <c r="CC523" s="69"/>
      <c r="CD523" s="69"/>
      <c r="CE523" s="66"/>
      <c r="CF523" s="69"/>
      <c r="CG523" s="69"/>
      <c r="CH523" s="69"/>
      <c r="CI523" s="66"/>
      <c r="CJ523" s="69"/>
      <c r="CK523" s="69"/>
      <c r="CL523" s="69"/>
      <c r="CM523" s="66"/>
      <c r="CN523" s="69"/>
      <c r="CO523" s="69"/>
      <c r="CP523" s="69"/>
      <c r="CQ523" s="66"/>
      <c r="CR523" s="69"/>
      <c r="CS523" s="69"/>
      <c r="CT523" s="69"/>
      <c r="CU523" s="66"/>
      <c r="CV523" s="69"/>
      <c r="CW523" s="69"/>
      <c r="CX523" s="69"/>
      <c r="CY523" s="66"/>
      <c r="CZ523" s="69"/>
      <c r="DA523" s="69"/>
      <c r="DB523" s="69"/>
      <c r="DC523" s="66"/>
      <c r="DD523" s="69"/>
      <c r="DE523" s="69"/>
      <c r="DF523" s="69"/>
      <c r="DG523" s="66"/>
      <c r="DH523" s="69"/>
      <c r="DI523" s="69"/>
      <c r="DJ523" s="69"/>
      <c r="DK523" s="70"/>
    </row>
    <row r="524" spans="63:115">
      <c r="BK524" s="69"/>
      <c r="BL524" s="69"/>
      <c r="BM524" s="69"/>
      <c r="BN524" s="66"/>
      <c r="BO524" s="69"/>
      <c r="BP524" s="69"/>
      <c r="BQ524" s="69"/>
      <c r="BR524" s="69"/>
      <c r="BS524" s="69"/>
      <c r="BT524" s="69"/>
      <c r="BU524" s="69"/>
      <c r="BV524" s="69"/>
      <c r="BW524" s="69"/>
      <c r="BX524" s="69"/>
      <c r="BY524" s="69"/>
      <c r="BZ524" s="69"/>
      <c r="CA524" s="66"/>
      <c r="CB524" s="69"/>
      <c r="CC524" s="69"/>
      <c r="CD524" s="69"/>
      <c r="CE524" s="66"/>
      <c r="CF524" s="69"/>
      <c r="CG524" s="69"/>
      <c r="CH524" s="69"/>
      <c r="CI524" s="66"/>
      <c r="CJ524" s="69"/>
      <c r="CK524" s="69"/>
      <c r="CL524" s="69"/>
      <c r="CM524" s="66"/>
      <c r="CN524" s="69"/>
      <c r="CO524" s="69"/>
      <c r="CP524" s="69"/>
      <c r="CQ524" s="66"/>
      <c r="CR524" s="69"/>
      <c r="CS524" s="69"/>
      <c r="CT524" s="69"/>
      <c r="CU524" s="66"/>
      <c r="CV524" s="69"/>
      <c r="CW524" s="69"/>
      <c r="CX524" s="69"/>
      <c r="CY524" s="66"/>
      <c r="CZ524" s="69"/>
      <c r="DA524" s="69"/>
      <c r="DB524" s="69"/>
      <c r="DC524" s="66"/>
      <c r="DD524" s="69"/>
      <c r="DE524" s="69"/>
      <c r="DF524" s="69"/>
      <c r="DG524" s="66"/>
      <c r="DH524" s="69"/>
      <c r="DI524" s="69"/>
      <c r="DJ524" s="69"/>
      <c r="DK524" s="70"/>
    </row>
    <row r="525" spans="63:115">
      <c r="BK525" s="69"/>
      <c r="BL525" s="69"/>
      <c r="BM525" s="69"/>
      <c r="BN525" s="66"/>
      <c r="BO525" s="69"/>
      <c r="BP525" s="69"/>
      <c r="BQ525" s="69"/>
      <c r="BR525" s="69"/>
      <c r="BS525" s="69"/>
      <c r="BT525" s="69"/>
      <c r="BU525" s="69"/>
      <c r="BV525" s="69"/>
      <c r="BW525" s="69"/>
      <c r="BX525" s="69"/>
      <c r="BY525" s="69"/>
      <c r="BZ525" s="69"/>
      <c r="CA525" s="66"/>
      <c r="CB525" s="69"/>
      <c r="CC525" s="69"/>
      <c r="CD525" s="69"/>
      <c r="CE525" s="66"/>
      <c r="CF525" s="69"/>
      <c r="CG525" s="69"/>
      <c r="CH525" s="69"/>
      <c r="CI525" s="66"/>
      <c r="CJ525" s="69"/>
      <c r="CK525" s="69"/>
      <c r="CL525" s="69"/>
      <c r="CM525" s="66"/>
      <c r="CN525" s="69"/>
      <c r="CO525" s="69"/>
      <c r="CP525" s="69"/>
      <c r="CQ525" s="66"/>
      <c r="CR525" s="69"/>
      <c r="CS525" s="69"/>
      <c r="CT525" s="69"/>
      <c r="CU525" s="66"/>
      <c r="CV525" s="69"/>
      <c r="CW525" s="69"/>
      <c r="CX525" s="69"/>
      <c r="CY525" s="66"/>
      <c r="CZ525" s="69"/>
      <c r="DA525" s="69"/>
      <c r="DB525" s="69"/>
      <c r="DC525" s="66"/>
      <c r="DD525" s="69"/>
      <c r="DE525" s="69"/>
      <c r="DF525" s="69"/>
      <c r="DG525" s="66"/>
      <c r="DH525" s="69"/>
      <c r="DI525" s="69"/>
      <c r="DJ525" s="69"/>
      <c r="DK525" s="70"/>
    </row>
    <row r="526" spans="63:115">
      <c r="BK526" s="69"/>
      <c r="BL526" s="69"/>
      <c r="BM526" s="69"/>
      <c r="BN526" s="66"/>
      <c r="BO526" s="69"/>
      <c r="BP526" s="69"/>
      <c r="BQ526" s="69"/>
      <c r="BR526" s="69"/>
      <c r="BS526" s="69"/>
      <c r="BT526" s="69"/>
      <c r="BU526" s="69"/>
      <c r="BV526" s="69"/>
      <c r="BW526" s="69"/>
      <c r="BX526" s="69"/>
      <c r="BY526" s="69"/>
      <c r="BZ526" s="69"/>
      <c r="CA526" s="66"/>
      <c r="CB526" s="69"/>
      <c r="CC526" s="69"/>
      <c r="CD526" s="69"/>
      <c r="CE526" s="66"/>
      <c r="CF526" s="69"/>
      <c r="CG526" s="69"/>
      <c r="CH526" s="69"/>
      <c r="CI526" s="66"/>
      <c r="CJ526" s="69"/>
      <c r="CK526" s="69"/>
      <c r="CL526" s="69"/>
      <c r="CM526" s="66"/>
      <c r="CN526" s="69"/>
      <c r="CO526" s="69"/>
      <c r="CP526" s="69"/>
      <c r="CQ526" s="66"/>
      <c r="CR526" s="69"/>
      <c r="CS526" s="69"/>
      <c r="CT526" s="69"/>
      <c r="CU526" s="66"/>
      <c r="CV526" s="69"/>
      <c r="CW526" s="69"/>
      <c r="CX526" s="69"/>
      <c r="CY526" s="66"/>
      <c r="CZ526" s="69"/>
      <c r="DA526" s="69"/>
      <c r="DB526" s="69"/>
      <c r="DC526" s="66"/>
      <c r="DD526" s="69"/>
      <c r="DE526" s="69"/>
      <c r="DF526" s="69"/>
      <c r="DG526" s="66"/>
      <c r="DH526" s="69"/>
      <c r="DI526" s="69"/>
      <c r="DJ526" s="69"/>
      <c r="DK526" s="70"/>
    </row>
    <row r="527" spans="63:115">
      <c r="BK527" s="69"/>
      <c r="BL527" s="69"/>
      <c r="BM527" s="69"/>
      <c r="BN527" s="66"/>
      <c r="BO527" s="69"/>
      <c r="BP527" s="69"/>
      <c r="BQ527" s="69"/>
      <c r="BR527" s="69"/>
      <c r="BS527" s="69"/>
      <c r="BT527" s="69"/>
      <c r="BU527" s="69"/>
      <c r="BV527" s="69"/>
      <c r="BW527" s="69"/>
      <c r="BX527" s="69"/>
      <c r="BY527" s="69"/>
      <c r="BZ527" s="69"/>
      <c r="CA527" s="66"/>
      <c r="CB527" s="69"/>
      <c r="CC527" s="69"/>
      <c r="CD527" s="69"/>
      <c r="CE527" s="66"/>
      <c r="CF527" s="69"/>
      <c r="CG527" s="69"/>
      <c r="CH527" s="69"/>
      <c r="CI527" s="66"/>
      <c r="CJ527" s="69"/>
      <c r="CK527" s="69"/>
      <c r="CL527" s="69"/>
      <c r="CM527" s="66"/>
      <c r="CN527" s="69"/>
      <c r="CO527" s="69"/>
      <c r="CP527" s="69"/>
      <c r="CQ527" s="66"/>
      <c r="CR527" s="69"/>
      <c r="CS527" s="69"/>
      <c r="CT527" s="69"/>
      <c r="CU527" s="66"/>
      <c r="CV527" s="69"/>
      <c r="CW527" s="69"/>
      <c r="CX527" s="69"/>
      <c r="CY527" s="66"/>
      <c r="CZ527" s="69"/>
      <c r="DA527" s="69"/>
      <c r="DB527" s="69"/>
      <c r="DC527" s="66"/>
      <c r="DD527" s="69"/>
      <c r="DE527" s="69"/>
      <c r="DF527" s="69"/>
      <c r="DG527" s="66"/>
      <c r="DH527" s="69"/>
      <c r="DI527" s="69"/>
      <c r="DJ527" s="69"/>
      <c r="DK527" s="70"/>
    </row>
    <row r="528" spans="63:115">
      <c r="BK528" s="69"/>
      <c r="BL528" s="69"/>
      <c r="BM528" s="69"/>
      <c r="BN528" s="66"/>
      <c r="BO528" s="69"/>
      <c r="BP528" s="69"/>
      <c r="BQ528" s="69"/>
      <c r="BR528" s="69"/>
      <c r="BS528" s="69"/>
      <c r="BT528" s="69"/>
      <c r="BU528" s="69"/>
      <c r="BV528" s="69"/>
      <c r="BW528" s="69"/>
      <c r="BX528" s="69"/>
      <c r="BY528" s="69"/>
      <c r="BZ528" s="69"/>
      <c r="CA528" s="66"/>
      <c r="CB528" s="69"/>
      <c r="CC528" s="69"/>
      <c r="CD528" s="69"/>
      <c r="CE528" s="66"/>
      <c r="CF528" s="69"/>
      <c r="CG528" s="69"/>
      <c r="CH528" s="69"/>
      <c r="CI528" s="66"/>
      <c r="CJ528" s="69"/>
      <c r="CK528" s="69"/>
      <c r="CL528" s="69"/>
      <c r="CM528" s="66"/>
      <c r="CN528" s="69"/>
      <c r="CO528" s="69"/>
      <c r="CP528" s="69"/>
      <c r="CQ528" s="66"/>
      <c r="CR528" s="69"/>
      <c r="CS528" s="69"/>
      <c r="CT528" s="69"/>
      <c r="CU528" s="66"/>
      <c r="CV528" s="69"/>
      <c r="CW528" s="69"/>
      <c r="CX528" s="69"/>
      <c r="CY528" s="66"/>
      <c r="CZ528" s="69"/>
      <c r="DA528" s="69"/>
      <c r="DB528" s="69"/>
      <c r="DC528" s="66"/>
      <c r="DD528" s="69"/>
      <c r="DE528" s="69"/>
      <c r="DF528" s="69"/>
      <c r="DG528" s="66"/>
      <c r="DH528" s="69"/>
      <c r="DI528" s="69"/>
      <c r="DJ528" s="69"/>
      <c r="DK528" s="70"/>
    </row>
    <row r="529" spans="63:115">
      <c r="BK529" s="69"/>
      <c r="BL529" s="69"/>
      <c r="BM529" s="69"/>
      <c r="BN529" s="66"/>
      <c r="BO529" s="69"/>
      <c r="BP529" s="69"/>
      <c r="BQ529" s="69"/>
      <c r="BR529" s="69"/>
      <c r="BS529" s="69"/>
      <c r="BT529" s="69"/>
      <c r="BU529" s="69"/>
      <c r="BV529" s="69"/>
      <c r="BW529" s="69"/>
      <c r="BX529" s="69"/>
      <c r="BY529" s="69"/>
      <c r="BZ529" s="69"/>
      <c r="CA529" s="66"/>
      <c r="CB529" s="69"/>
      <c r="CC529" s="69"/>
      <c r="CD529" s="69"/>
      <c r="CE529" s="66"/>
      <c r="CF529" s="69"/>
      <c r="CG529" s="69"/>
      <c r="CH529" s="69"/>
      <c r="CI529" s="66"/>
      <c r="CJ529" s="69"/>
      <c r="CK529" s="69"/>
      <c r="CL529" s="69"/>
      <c r="CM529" s="66"/>
      <c r="CN529" s="69"/>
      <c r="CO529" s="69"/>
      <c r="CP529" s="69"/>
      <c r="CQ529" s="66"/>
      <c r="CR529" s="69"/>
      <c r="CS529" s="69"/>
      <c r="CT529" s="69"/>
      <c r="CU529" s="66"/>
      <c r="CV529" s="69"/>
      <c r="CW529" s="69"/>
      <c r="CX529" s="69"/>
      <c r="CY529" s="66"/>
      <c r="CZ529" s="69"/>
      <c r="DA529" s="69"/>
      <c r="DB529" s="69"/>
      <c r="DC529" s="66"/>
      <c r="DD529" s="69"/>
      <c r="DE529" s="69"/>
      <c r="DF529" s="69"/>
      <c r="DG529" s="66"/>
      <c r="DH529" s="69"/>
      <c r="DI529" s="69"/>
      <c r="DJ529" s="69"/>
      <c r="DK529" s="70"/>
    </row>
    <row r="530" spans="63:115">
      <c r="BK530" s="69"/>
      <c r="BL530" s="69"/>
      <c r="BM530" s="69"/>
      <c r="BN530" s="66"/>
      <c r="BO530" s="69"/>
      <c r="BP530" s="69"/>
      <c r="BQ530" s="69"/>
      <c r="BR530" s="69"/>
      <c r="BS530" s="69"/>
      <c r="BT530" s="69"/>
      <c r="BU530" s="69"/>
      <c r="BV530" s="69"/>
      <c r="BW530" s="69"/>
      <c r="BX530" s="69"/>
      <c r="BY530" s="69"/>
      <c r="BZ530" s="69"/>
      <c r="CA530" s="66"/>
      <c r="CB530" s="69"/>
      <c r="CC530" s="69"/>
      <c r="CD530" s="69"/>
      <c r="CE530" s="66"/>
      <c r="CF530" s="69"/>
      <c r="CG530" s="69"/>
      <c r="CH530" s="69"/>
      <c r="CI530" s="66"/>
      <c r="CJ530" s="69"/>
      <c r="CK530" s="69"/>
      <c r="CL530" s="69"/>
      <c r="CM530" s="66"/>
      <c r="CN530" s="69"/>
      <c r="CO530" s="69"/>
      <c r="CP530" s="69"/>
      <c r="CQ530" s="66"/>
      <c r="CR530" s="69"/>
      <c r="CS530" s="69"/>
      <c r="CT530" s="69"/>
      <c r="CU530" s="66"/>
      <c r="CV530" s="69"/>
      <c r="CW530" s="69"/>
      <c r="CX530" s="69"/>
      <c r="CY530" s="66"/>
      <c r="CZ530" s="69"/>
      <c r="DA530" s="69"/>
      <c r="DB530" s="69"/>
      <c r="DC530" s="66"/>
      <c r="DD530" s="69"/>
      <c r="DE530" s="69"/>
      <c r="DF530" s="69"/>
      <c r="DG530" s="66"/>
      <c r="DH530" s="69"/>
      <c r="DI530" s="69"/>
      <c r="DJ530" s="69"/>
      <c r="DK530" s="70"/>
    </row>
    <row r="531" spans="63:115">
      <c r="BK531" s="69"/>
      <c r="BL531" s="69"/>
      <c r="BM531" s="69"/>
      <c r="BN531" s="66"/>
      <c r="BO531" s="69"/>
      <c r="BP531" s="69"/>
      <c r="BQ531" s="69"/>
      <c r="BR531" s="69"/>
      <c r="BS531" s="69"/>
      <c r="BT531" s="69"/>
      <c r="BU531" s="69"/>
      <c r="BV531" s="69"/>
      <c r="BW531" s="69"/>
      <c r="BX531" s="69"/>
      <c r="BY531" s="69"/>
      <c r="BZ531" s="69"/>
      <c r="CA531" s="66"/>
      <c r="CB531" s="69"/>
      <c r="CC531" s="69"/>
      <c r="CD531" s="69"/>
      <c r="CE531" s="66"/>
      <c r="CF531" s="69"/>
      <c r="CG531" s="69"/>
      <c r="CH531" s="69"/>
      <c r="CI531" s="66"/>
      <c r="CJ531" s="69"/>
      <c r="CK531" s="69"/>
      <c r="CL531" s="69"/>
      <c r="CM531" s="66"/>
      <c r="CN531" s="69"/>
      <c r="CO531" s="69"/>
      <c r="CP531" s="69"/>
      <c r="CQ531" s="66"/>
      <c r="CR531" s="69"/>
      <c r="CS531" s="69"/>
      <c r="CT531" s="69"/>
      <c r="CU531" s="66"/>
      <c r="CV531" s="69"/>
      <c r="CW531" s="69"/>
      <c r="CX531" s="69"/>
      <c r="CY531" s="66"/>
      <c r="CZ531" s="69"/>
      <c r="DA531" s="69"/>
      <c r="DB531" s="69"/>
      <c r="DC531" s="66"/>
      <c r="DD531" s="69"/>
      <c r="DE531" s="69"/>
      <c r="DF531" s="69"/>
      <c r="DG531" s="66"/>
      <c r="DH531" s="69"/>
      <c r="DI531" s="69"/>
      <c r="DJ531" s="69"/>
      <c r="DK531" s="70"/>
    </row>
    <row r="532" spans="63:115">
      <c r="BK532" s="69"/>
      <c r="BL532" s="69"/>
      <c r="BM532" s="69"/>
      <c r="BN532" s="66"/>
      <c r="BO532" s="69"/>
      <c r="BP532" s="69"/>
      <c r="BQ532" s="69"/>
      <c r="BR532" s="69"/>
      <c r="BS532" s="69"/>
      <c r="BT532" s="69"/>
      <c r="BU532" s="69"/>
      <c r="BV532" s="69"/>
      <c r="BW532" s="69"/>
      <c r="BX532" s="69"/>
      <c r="BY532" s="69"/>
      <c r="BZ532" s="69"/>
      <c r="CA532" s="66"/>
      <c r="CB532" s="69"/>
      <c r="CC532" s="69"/>
      <c r="CD532" s="69"/>
      <c r="CE532" s="66"/>
      <c r="CF532" s="69"/>
      <c r="CG532" s="69"/>
      <c r="CH532" s="69"/>
      <c r="CI532" s="66"/>
      <c r="CJ532" s="69"/>
      <c r="CK532" s="69"/>
      <c r="CL532" s="69"/>
      <c r="CM532" s="66"/>
      <c r="CN532" s="69"/>
      <c r="CO532" s="69"/>
      <c r="CP532" s="69"/>
      <c r="CQ532" s="66"/>
      <c r="CR532" s="69"/>
      <c r="CS532" s="69"/>
      <c r="CT532" s="69"/>
      <c r="CU532" s="66"/>
      <c r="CV532" s="69"/>
      <c r="CW532" s="69"/>
      <c r="CX532" s="69"/>
      <c r="CY532" s="66"/>
      <c r="CZ532" s="69"/>
      <c r="DA532" s="69"/>
      <c r="DB532" s="69"/>
      <c r="DC532" s="66"/>
      <c r="DD532" s="69"/>
      <c r="DE532" s="69"/>
      <c r="DF532" s="69"/>
      <c r="DG532" s="66"/>
      <c r="DH532" s="69"/>
      <c r="DI532" s="69"/>
      <c r="DJ532" s="69"/>
      <c r="DK532" s="70"/>
    </row>
    <row r="533" spans="63:115">
      <c r="BK533" s="69"/>
      <c r="BL533" s="69"/>
      <c r="BM533" s="69"/>
      <c r="BN533" s="66"/>
      <c r="BO533" s="69"/>
      <c r="BP533" s="69"/>
      <c r="BQ533" s="69"/>
      <c r="BR533" s="69"/>
      <c r="BS533" s="69"/>
      <c r="BT533" s="69"/>
      <c r="BU533" s="69"/>
      <c r="BV533" s="69"/>
      <c r="BW533" s="69"/>
      <c r="BX533" s="69"/>
      <c r="BY533" s="69"/>
      <c r="BZ533" s="69"/>
      <c r="CA533" s="66"/>
      <c r="CB533" s="69"/>
      <c r="CC533" s="69"/>
      <c r="CD533" s="69"/>
      <c r="CE533" s="66"/>
      <c r="CF533" s="69"/>
      <c r="CG533" s="69"/>
      <c r="CH533" s="69"/>
      <c r="CI533" s="66"/>
      <c r="CJ533" s="69"/>
      <c r="CK533" s="69"/>
      <c r="CL533" s="69"/>
      <c r="CM533" s="66"/>
      <c r="CN533" s="69"/>
      <c r="CO533" s="69"/>
      <c r="CP533" s="69"/>
      <c r="CQ533" s="66"/>
      <c r="CR533" s="69"/>
      <c r="CS533" s="69"/>
      <c r="CT533" s="69"/>
      <c r="CU533" s="66"/>
      <c r="CV533" s="69"/>
      <c r="CW533" s="69"/>
      <c r="CX533" s="69"/>
      <c r="CY533" s="66"/>
      <c r="CZ533" s="69"/>
      <c r="DA533" s="69"/>
      <c r="DB533" s="69"/>
      <c r="DC533" s="66"/>
      <c r="DD533" s="69"/>
      <c r="DE533" s="69"/>
      <c r="DF533" s="69"/>
      <c r="DG533" s="66"/>
      <c r="DH533" s="69"/>
      <c r="DI533" s="69"/>
      <c r="DJ533" s="69"/>
      <c r="DK533" s="70"/>
    </row>
    <row r="534" spans="63:115">
      <c r="BK534" s="69"/>
      <c r="BL534" s="69"/>
      <c r="BM534" s="69"/>
      <c r="BN534" s="66"/>
      <c r="BO534" s="69"/>
      <c r="BP534" s="69"/>
      <c r="BQ534" s="69"/>
      <c r="BR534" s="69"/>
      <c r="BS534" s="69"/>
      <c r="BT534" s="69"/>
      <c r="BU534" s="69"/>
      <c r="BV534" s="69"/>
      <c r="BW534" s="69"/>
      <c r="BX534" s="69"/>
      <c r="BY534" s="69"/>
      <c r="BZ534" s="69"/>
      <c r="CA534" s="66"/>
      <c r="CB534" s="69"/>
      <c r="CC534" s="69"/>
      <c r="CD534" s="69"/>
      <c r="CE534" s="66"/>
      <c r="CF534" s="69"/>
      <c r="CG534" s="69"/>
      <c r="CH534" s="69"/>
      <c r="CI534" s="66"/>
      <c r="CJ534" s="69"/>
      <c r="CK534" s="69"/>
      <c r="CL534" s="69"/>
      <c r="CM534" s="66"/>
      <c r="CN534" s="69"/>
      <c r="CO534" s="69"/>
      <c r="CP534" s="69"/>
      <c r="CQ534" s="66"/>
      <c r="CR534" s="69"/>
      <c r="CS534" s="69"/>
      <c r="CT534" s="69"/>
      <c r="CU534" s="66"/>
      <c r="CV534" s="69"/>
      <c r="CW534" s="69"/>
      <c r="CX534" s="69"/>
      <c r="CY534" s="66"/>
      <c r="CZ534" s="69"/>
      <c r="DA534" s="69"/>
      <c r="DB534" s="69"/>
      <c r="DC534" s="66"/>
      <c r="DD534" s="69"/>
      <c r="DE534" s="69"/>
      <c r="DF534" s="69"/>
      <c r="DG534" s="66"/>
      <c r="DH534" s="69"/>
      <c r="DI534" s="69"/>
      <c r="DJ534" s="69"/>
      <c r="DK534" s="70"/>
    </row>
    <row r="535" spans="63:115">
      <c r="BK535" s="69"/>
      <c r="BL535" s="69"/>
      <c r="BM535" s="69"/>
      <c r="BN535" s="66"/>
      <c r="BO535" s="69"/>
      <c r="BP535" s="69"/>
      <c r="BQ535" s="69"/>
      <c r="BR535" s="69"/>
      <c r="BS535" s="69"/>
      <c r="BT535" s="69"/>
      <c r="BU535" s="69"/>
      <c r="BV535" s="69"/>
      <c r="BW535" s="69"/>
      <c r="BX535" s="69"/>
      <c r="BY535" s="69"/>
      <c r="BZ535" s="69"/>
      <c r="CA535" s="66"/>
      <c r="CB535" s="69"/>
      <c r="CC535" s="69"/>
      <c r="CD535" s="69"/>
      <c r="CE535" s="66"/>
      <c r="CF535" s="69"/>
      <c r="CG535" s="69"/>
      <c r="CH535" s="69"/>
      <c r="CI535" s="66"/>
      <c r="CJ535" s="69"/>
      <c r="CK535" s="69"/>
      <c r="CL535" s="69"/>
      <c r="CM535" s="66"/>
      <c r="CN535" s="69"/>
      <c r="CO535" s="69"/>
      <c r="CP535" s="69"/>
      <c r="CQ535" s="66"/>
      <c r="CR535" s="69"/>
      <c r="CS535" s="69"/>
      <c r="CT535" s="69"/>
      <c r="CU535" s="66"/>
      <c r="CV535" s="69"/>
      <c r="CW535" s="69"/>
      <c r="CX535" s="69"/>
      <c r="CY535" s="66"/>
      <c r="CZ535" s="69"/>
      <c r="DA535" s="69"/>
      <c r="DB535" s="69"/>
      <c r="DC535" s="66"/>
      <c r="DD535" s="69"/>
      <c r="DE535" s="69"/>
      <c r="DF535" s="69"/>
      <c r="DG535" s="66"/>
      <c r="DH535" s="69"/>
      <c r="DI535" s="69"/>
      <c r="DJ535" s="69"/>
      <c r="DK535" s="70"/>
    </row>
    <row r="536" spans="63:115">
      <c r="BK536" s="69"/>
      <c r="BL536" s="69"/>
      <c r="BM536" s="69"/>
      <c r="BN536" s="66"/>
      <c r="BO536" s="69"/>
      <c r="BP536" s="69"/>
      <c r="BQ536" s="69"/>
      <c r="BR536" s="69"/>
      <c r="BS536" s="69"/>
      <c r="BT536" s="69"/>
      <c r="BU536" s="69"/>
      <c r="BV536" s="69"/>
      <c r="BW536" s="69"/>
      <c r="BX536" s="69"/>
      <c r="BY536" s="69"/>
      <c r="BZ536" s="69"/>
      <c r="CA536" s="66"/>
      <c r="CB536" s="69"/>
      <c r="CC536" s="69"/>
      <c r="CD536" s="69"/>
      <c r="CE536" s="66"/>
      <c r="CF536" s="69"/>
      <c r="CG536" s="69"/>
      <c r="CH536" s="69"/>
      <c r="CI536" s="66"/>
      <c r="CJ536" s="69"/>
      <c r="CK536" s="69"/>
      <c r="CL536" s="69"/>
      <c r="CM536" s="66"/>
      <c r="CN536" s="69"/>
      <c r="CO536" s="69"/>
      <c r="CP536" s="69"/>
      <c r="CQ536" s="66"/>
      <c r="CR536" s="69"/>
      <c r="CS536" s="69"/>
      <c r="CT536" s="69"/>
      <c r="CU536" s="66"/>
      <c r="CV536" s="69"/>
      <c r="CW536" s="69"/>
      <c r="CX536" s="69"/>
      <c r="CY536" s="66"/>
      <c r="CZ536" s="69"/>
      <c r="DA536" s="69"/>
      <c r="DB536" s="69"/>
      <c r="DC536" s="66"/>
      <c r="DD536" s="69"/>
      <c r="DE536" s="69"/>
      <c r="DF536" s="69"/>
      <c r="DG536" s="66"/>
      <c r="DH536" s="69"/>
      <c r="DI536" s="69"/>
      <c r="DJ536" s="69"/>
      <c r="DK536" s="70"/>
    </row>
    <row r="537" spans="63:115">
      <c r="BK537" s="69"/>
      <c r="BL537" s="69"/>
      <c r="BM537" s="69"/>
      <c r="BN537" s="66"/>
      <c r="BO537" s="69"/>
      <c r="BP537" s="69"/>
      <c r="BQ537" s="69"/>
      <c r="BR537" s="69"/>
      <c r="BS537" s="69"/>
      <c r="BT537" s="69"/>
      <c r="BU537" s="69"/>
      <c r="BV537" s="69"/>
      <c r="BW537" s="69"/>
      <c r="BX537" s="69"/>
      <c r="BY537" s="69"/>
      <c r="BZ537" s="69"/>
      <c r="CA537" s="66"/>
      <c r="CB537" s="69"/>
      <c r="CC537" s="69"/>
      <c r="CD537" s="69"/>
      <c r="CE537" s="66"/>
      <c r="CF537" s="69"/>
      <c r="CG537" s="69"/>
      <c r="CH537" s="69"/>
      <c r="CI537" s="66"/>
      <c r="CJ537" s="69"/>
      <c r="CK537" s="69"/>
      <c r="CL537" s="69"/>
      <c r="CM537" s="66"/>
      <c r="CN537" s="69"/>
      <c r="CO537" s="69"/>
      <c r="CP537" s="69"/>
      <c r="CQ537" s="66"/>
      <c r="CR537" s="69"/>
      <c r="CS537" s="69"/>
      <c r="CT537" s="69"/>
      <c r="CU537" s="66"/>
      <c r="CV537" s="69"/>
      <c r="CW537" s="69"/>
      <c r="CX537" s="69"/>
      <c r="CY537" s="66"/>
      <c r="CZ537" s="69"/>
      <c r="DA537" s="69"/>
      <c r="DB537" s="69"/>
      <c r="DC537" s="66"/>
      <c r="DD537" s="69"/>
      <c r="DE537" s="69"/>
      <c r="DF537" s="69"/>
      <c r="DG537" s="66"/>
      <c r="DH537" s="69"/>
      <c r="DI537" s="69"/>
      <c r="DJ537" s="69"/>
      <c r="DK537" s="70"/>
    </row>
    <row r="538" spans="63:115">
      <c r="BK538" s="69"/>
      <c r="BL538" s="69"/>
      <c r="BM538" s="69"/>
      <c r="BN538" s="66"/>
      <c r="BO538" s="69"/>
      <c r="BP538" s="69"/>
      <c r="BQ538" s="69"/>
      <c r="BR538" s="69"/>
      <c r="BS538" s="69"/>
      <c r="BT538" s="69"/>
      <c r="BU538" s="69"/>
      <c r="BV538" s="69"/>
      <c r="BW538" s="69"/>
      <c r="BX538" s="69"/>
      <c r="BY538" s="69"/>
      <c r="BZ538" s="69"/>
      <c r="CA538" s="66"/>
      <c r="CB538" s="69"/>
      <c r="CC538" s="69"/>
      <c r="CD538" s="69"/>
      <c r="CE538" s="66"/>
      <c r="CF538" s="69"/>
      <c r="CG538" s="69"/>
      <c r="CH538" s="69"/>
      <c r="CI538" s="66"/>
      <c r="CJ538" s="69"/>
      <c r="CK538" s="69"/>
      <c r="CL538" s="69"/>
      <c r="CM538" s="66"/>
      <c r="CN538" s="69"/>
      <c r="CO538" s="69"/>
      <c r="CP538" s="69"/>
      <c r="CQ538" s="66"/>
      <c r="CR538" s="69"/>
      <c r="CS538" s="69"/>
      <c r="CT538" s="69"/>
      <c r="CU538" s="66"/>
      <c r="CV538" s="69"/>
      <c r="CW538" s="69"/>
      <c r="CX538" s="69"/>
      <c r="CY538" s="66"/>
      <c r="CZ538" s="69"/>
      <c r="DA538" s="69"/>
      <c r="DB538" s="69"/>
      <c r="DC538" s="66"/>
      <c r="DD538" s="69"/>
      <c r="DE538" s="69"/>
      <c r="DF538" s="69"/>
      <c r="DG538" s="66"/>
      <c r="DH538" s="69"/>
      <c r="DI538" s="69"/>
      <c r="DJ538" s="69"/>
      <c r="DK538" s="70"/>
    </row>
    <row r="539" spans="63:115">
      <c r="BK539" s="69"/>
      <c r="BL539" s="69"/>
      <c r="BM539" s="69"/>
      <c r="BN539" s="66"/>
      <c r="BO539" s="69"/>
      <c r="BP539" s="69"/>
      <c r="BQ539" s="69"/>
      <c r="BR539" s="69"/>
      <c r="BS539" s="69"/>
      <c r="BT539" s="69"/>
      <c r="BU539" s="69"/>
      <c r="BV539" s="69"/>
      <c r="BW539" s="69"/>
      <c r="BX539" s="69"/>
      <c r="BY539" s="69"/>
      <c r="BZ539" s="69"/>
      <c r="CA539" s="66"/>
      <c r="CB539" s="69"/>
      <c r="CC539" s="69"/>
      <c r="CD539" s="69"/>
      <c r="CE539" s="66"/>
      <c r="CF539" s="69"/>
      <c r="CG539" s="69"/>
      <c r="CH539" s="69"/>
      <c r="CI539" s="66"/>
      <c r="CJ539" s="69"/>
      <c r="CK539" s="69"/>
      <c r="CL539" s="69"/>
      <c r="CM539" s="66"/>
      <c r="CN539" s="69"/>
      <c r="CO539" s="69"/>
      <c r="CP539" s="69"/>
      <c r="CQ539" s="66"/>
      <c r="CR539" s="69"/>
      <c r="CS539" s="69"/>
      <c r="CT539" s="69"/>
      <c r="CU539" s="66"/>
      <c r="CV539" s="69"/>
      <c r="CW539" s="69"/>
      <c r="CX539" s="69"/>
      <c r="CY539" s="66"/>
      <c r="CZ539" s="69"/>
      <c r="DA539" s="69"/>
      <c r="DB539" s="69"/>
      <c r="DC539" s="66"/>
      <c r="DD539" s="69"/>
      <c r="DE539" s="69"/>
      <c r="DF539" s="69"/>
      <c r="DG539" s="66"/>
      <c r="DH539" s="69"/>
      <c r="DI539" s="69"/>
      <c r="DJ539" s="69"/>
      <c r="DK539" s="70"/>
    </row>
    <row r="540" spans="63:115">
      <c r="BK540" s="69"/>
      <c r="BL540" s="69"/>
      <c r="BM540" s="69"/>
      <c r="BN540" s="66"/>
      <c r="BO540" s="69"/>
      <c r="BP540" s="69"/>
      <c r="BQ540" s="69"/>
      <c r="BR540" s="69"/>
      <c r="BS540" s="69"/>
      <c r="BT540" s="69"/>
      <c r="BU540" s="69"/>
      <c r="BV540" s="69"/>
      <c r="BW540" s="69"/>
      <c r="BX540" s="69"/>
      <c r="BY540" s="69"/>
      <c r="BZ540" s="69"/>
      <c r="CA540" s="66"/>
      <c r="CB540" s="69"/>
      <c r="CC540" s="69"/>
      <c r="CD540" s="69"/>
      <c r="CE540" s="66"/>
      <c r="CF540" s="69"/>
      <c r="CG540" s="69"/>
      <c r="CH540" s="69"/>
      <c r="CI540" s="66"/>
      <c r="CJ540" s="69"/>
      <c r="CK540" s="69"/>
      <c r="CL540" s="69"/>
      <c r="CM540" s="66"/>
      <c r="CN540" s="69"/>
      <c r="CO540" s="69"/>
      <c r="CP540" s="69"/>
      <c r="CQ540" s="66"/>
      <c r="CR540" s="69"/>
      <c r="CS540" s="69"/>
      <c r="CT540" s="69"/>
      <c r="CU540" s="66"/>
      <c r="CV540" s="69"/>
      <c r="CW540" s="69"/>
      <c r="CX540" s="69"/>
      <c r="CY540" s="66"/>
      <c r="CZ540" s="69"/>
      <c r="DA540" s="69"/>
      <c r="DB540" s="69"/>
      <c r="DC540" s="66"/>
      <c r="DD540" s="69"/>
      <c r="DE540" s="69"/>
      <c r="DF540" s="69"/>
      <c r="DG540" s="66"/>
      <c r="DH540" s="69"/>
      <c r="DI540" s="69"/>
      <c r="DJ540" s="69"/>
      <c r="DK540" s="70"/>
    </row>
    <row r="541" spans="63:115">
      <c r="BK541" s="69"/>
      <c r="BL541" s="69"/>
      <c r="BM541" s="69"/>
      <c r="BN541" s="66"/>
      <c r="BO541" s="69"/>
      <c r="BP541" s="69"/>
      <c r="BQ541" s="69"/>
      <c r="BR541" s="69"/>
      <c r="BS541" s="69"/>
      <c r="BT541" s="69"/>
      <c r="BU541" s="69"/>
      <c r="BV541" s="69"/>
      <c r="BW541" s="69"/>
      <c r="BX541" s="69"/>
      <c r="BY541" s="69"/>
      <c r="BZ541" s="69"/>
      <c r="CA541" s="66"/>
      <c r="CB541" s="69"/>
      <c r="CC541" s="69"/>
      <c r="CD541" s="69"/>
      <c r="CE541" s="66"/>
      <c r="CF541" s="69"/>
      <c r="CG541" s="69"/>
      <c r="CH541" s="69"/>
      <c r="CI541" s="66"/>
      <c r="CJ541" s="69"/>
      <c r="CK541" s="69"/>
      <c r="CL541" s="69"/>
      <c r="CM541" s="66"/>
      <c r="CN541" s="69"/>
      <c r="CO541" s="69"/>
      <c r="CP541" s="69"/>
      <c r="CQ541" s="66"/>
      <c r="CR541" s="69"/>
      <c r="CS541" s="69"/>
      <c r="CT541" s="69"/>
      <c r="CU541" s="66"/>
      <c r="CV541" s="69"/>
      <c r="CW541" s="69"/>
      <c r="CX541" s="69"/>
      <c r="CY541" s="66"/>
      <c r="CZ541" s="69"/>
      <c r="DA541" s="69"/>
      <c r="DB541" s="69"/>
      <c r="DC541" s="66"/>
      <c r="DD541" s="69"/>
      <c r="DE541" s="69"/>
      <c r="DF541" s="69"/>
      <c r="DG541" s="66"/>
      <c r="DH541" s="69"/>
      <c r="DI541" s="69"/>
      <c r="DJ541" s="69"/>
      <c r="DK541" s="70"/>
    </row>
    <row r="542" spans="63:115">
      <c r="BK542" s="69"/>
      <c r="BL542" s="69"/>
      <c r="BM542" s="69"/>
      <c r="BN542" s="66"/>
      <c r="BO542" s="69"/>
      <c r="BP542" s="69"/>
      <c r="BQ542" s="69"/>
      <c r="BR542" s="69"/>
      <c r="BS542" s="69"/>
      <c r="BT542" s="69"/>
      <c r="BU542" s="69"/>
      <c r="BV542" s="69"/>
      <c r="BW542" s="69"/>
      <c r="BX542" s="69"/>
      <c r="BY542" s="69"/>
      <c r="BZ542" s="69"/>
      <c r="CA542" s="66"/>
      <c r="CB542" s="69"/>
      <c r="CC542" s="69"/>
      <c r="CD542" s="69"/>
      <c r="CE542" s="66"/>
      <c r="CF542" s="69"/>
      <c r="CG542" s="69"/>
      <c r="CH542" s="69"/>
      <c r="CI542" s="66"/>
      <c r="CJ542" s="69"/>
      <c r="CK542" s="69"/>
      <c r="CL542" s="69"/>
      <c r="CM542" s="66"/>
      <c r="CN542" s="69"/>
      <c r="CO542" s="69"/>
      <c r="CP542" s="69"/>
      <c r="CQ542" s="66"/>
      <c r="CR542" s="69"/>
      <c r="CS542" s="69"/>
      <c r="CT542" s="69"/>
      <c r="CU542" s="66"/>
      <c r="CV542" s="69"/>
      <c r="CW542" s="69"/>
      <c r="CX542" s="69"/>
      <c r="CY542" s="66"/>
      <c r="CZ542" s="69"/>
      <c r="DA542" s="69"/>
      <c r="DB542" s="69"/>
      <c r="DC542" s="66"/>
      <c r="DD542" s="69"/>
      <c r="DE542" s="69"/>
      <c r="DF542" s="69"/>
      <c r="DG542" s="66"/>
      <c r="DH542" s="69"/>
      <c r="DI542" s="69"/>
      <c r="DJ542" s="69"/>
      <c r="DK542" s="70"/>
    </row>
    <row r="543" spans="63:115">
      <c r="BK543" s="69"/>
      <c r="BL543" s="69"/>
      <c r="BM543" s="69"/>
      <c r="BN543" s="66"/>
      <c r="BO543" s="69"/>
      <c r="BP543" s="69"/>
      <c r="BQ543" s="69"/>
      <c r="BR543" s="69"/>
      <c r="BS543" s="69"/>
      <c r="BT543" s="69"/>
      <c r="BU543" s="69"/>
      <c r="BV543" s="69"/>
      <c r="BW543" s="69"/>
      <c r="BX543" s="69"/>
      <c r="BY543" s="69"/>
      <c r="BZ543" s="69"/>
      <c r="CA543" s="66"/>
      <c r="CB543" s="69"/>
      <c r="CC543" s="69"/>
      <c r="CD543" s="69"/>
      <c r="CE543" s="66"/>
      <c r="CF543" s="69"/>
      <c r="CG543" s="69"/>
      <c r="CH543" s="69"/>
      <c r="CI543" s="66"/>
      <c r="CJ543" s="69"/>
      <c r="CK543" s="69"/>
      <c r="CL543" s="69"/>
      <c r="CM543" s="66"/>
      <c r="CN543" s="69"/>
      <c r="CO543" s="69"/>
      <c r="CP543" s="69"/>
      <c r="CQ543" s="66"/>
      <c r="CR543" s="69"/>
      <c r="CS543" s="69"/>
      <c r="CT543" s="69"/>
      <c r="CU543" s="66"/>
      <c r="CV543" s="69"/>
      <c r="CW543" s="69"/>
      <c r="CX543" s="69"/>
      <c r="CY543" s="66"/>
      <c r="CZ543" s="69"/>
      <c r="DA543" s="69"/>
      <c r="DB543" s="69"/>
      <c r="DC543" s="66"/>
      <c r="DD543" s="69"/>
      <c r="DE543" s="69"/>
      <c r="DF543" s="69"/>
      <c r="DG543" s="66"/>
      <c r="DH543" s="69"/>
      <c r="DI543" s="69"/>
      <c r="DJ543" s="69"/>
      <c r="DK543" s="70"/>
    </row>
    <row r="544" spans="63:115">
      <c r="BK544" s="69"/>
      <c r="BL544" s="69"/>
      <c r="BM544" s="69"/>
      <c r="BN544" s="66"/>
      <c r="BO544" s="69"/>
      <c r="BP544" s="69"/>
      <c r="BQ544" s="69"/>
      <c r="BR544" s="69"/>
      <c r="BS544" s="69"/>
      <c r="BT544" s="69"/>
      <c r="BU544" s="69"/>
      <c r="BV544" s="69"/>
      <c r="BW544" s="69"/>
      <c r="BX544" s="69"/>
      <c r="BY544" s="69"/>
      <c r="BZ544" s="69"/>
      <c r="CA544" s="66"/>
      <c r="CB544" s="69"/>
      <c r="CC544" s="69"/>
      <c r="CD544" s="69"/>
      <c r="CE544" s="66"/>
      <c r="CF544" s="69"/>
      <c r="CG544" s="69"/>
      <c r="CH544" s="69"/>
      <c r="CI544" s="66"/>
      <c r="CJ544" s="69"/>
      <c r="CK544" s="69"/>
      <c r="CL544" s="69"/>
      <c r="CM544" s="66"/>
      <c r="CN544" s="69"/>
      <c r="CO544" s="69"/>
      <c r="CP544" s="69"/>
      <c r="CQ544" s="66"/>
      <c r="CR544" s="69"/>
      <c r="CS544" s="69"/>
      <c r="CT544" s="69"/>
      <c r="CU544" s="66"/>
      <c r="CV544" s="69"/>
      <c r="CW544" s="69"/>
      <c r="CX544" s="69"/>
      <c r="CY544" s="66"/>
      <c r="CZ544" s="69"/>
      <c r="DA544" s="69"/>
      <c r="DB544" s="69"/>
      <c r="DC544" s="66"/>
      <c r="DD544" s="69"/>
      <c r="DE544" s="69"/>
      <c r="DF544" s="69"/>
      <c r="DG544" s="66"/>
      <c r="DH544" s="69"/>
      <c r="DI544" s="69"/>
      <c r="DJ544" s="69"/>
      <c r="DK544" s="70"/>
    </row>
    <row r="545" spans="63:115">
      <c r="BK545" s="69"/>
      <c r="BL545" s="69"/>
      <c r="BM545" s="69"/>
      <c r="BN545" s="66"/>
      <c r="BO545" s="69"/>
      <c r="BP545" s="69"/>
      <c r="BQ545" s="69"/>
      <c r="BR545" s="69"/>
      <c r="BS545" s="69"/>
      <c r="BT545" s="69"/>
      <c r="BU545" s="69"/>
      <c r="BV545" s="69"/>
      <c r="BW545" s="69"/>
      <c r="BX545" s="69"/>
      <c r="BY545" s="69"/>
      <c r="BZ545" s="69"/>
      <c r="CA545" s="66"/>
      <c r="CB545" s="69"/>
      <c r="CC545" s="69"/>
      <c r="CD545" s="69"/>
      <c r="CE545" s="66"/>
      <c r="CF545" s="69"/>
      <c r="CG545" s="69"/>
      <c r="CH545" s="69"/>
      <c r="CI545" s="66"/>
      <c r="CJ545" s="69"/>
      <c r="CK545" s="69"/>
      <c r="CL545" s="69"/>
      <c r="CM545" s="66"/>
      <c r="CN545" s="69"/>
      <c r="CO545" s="69"/>
      <c r="CP545" s="69"/>
      <c r="CQ545" s="66"/>
      <c r="CR545" s="69"/>
      <c r="CS545" s="69"/>
      <c r="CT545" s="69"/>
      <c r="CU545" s="66"/>
      <c r="CV545" s="69"/>
      <c r="CW545" s="69"/>
      <c r="CX545" s="69"/>
      <c r="CY545" s="66"/>
      <c r="CZ545" s="69"/>
      <c r="DA545" s="69"/>
      <c r="DB545" s="69"/>
      <c r="DC545" s="66"/>
      <c r="DD545" s="69"/>
      <c r="DE545" s="69"/>
      <c r="DF545" s="69"/>
      <c r="DG545" s="66"/>
      <c r="DH545" s="69"/>
      <c r="DI545" s="69"/>
      <c r="DJ545" s="69"/>
      <c r="DK545" s="70"/>
    </row>
    <row r="546" spans="63:115">
      <c r="BK546" s="69"/>
      <c r="BL546" s="69"/>
      <c r="BM546" s="69"/>
      <c r="BN546" s="66"/>
      <c r="BO546" s="69"/>
      <c r="BP546" s="69"/>
      <c r="BQ546" s="69"/>
      <c r="BR546" s="69"/>
      <c r="BS546" s="69"/>
      <c r="BT546" s="69"/>
      <c r="BU546" s="69"/>
      <c r="BV546" s="69"/>
      <c r="BW546" s="69"/>
      <c r="BX546" s="69"/>
      <c r="BY546" s="69"/>
      <c r="BZ546" s="69"/>
      <c r="CA546" s="66"/>
      <c r="CB546" s="69"/>
      <c r="CC546" s="69"/>
      <c r="CD546" s="69"/>
      <c r="CE546" s="66"/>
      <c r="CF546" s="69"/>
      <c r="CG546" s="69"/>
      <c r="CH546" s="69"/>
      <c r="CI546" s="66"/>
      <c r="CJ546" s="69"/>
      <c r="CK546" s="69"/>
      <c r="CL546" s="69"/>
      <c r="CM546" s="66"/>
      <c r="CN546" s="69"/>
      <c r="CO546" s="69"/>
      <c r="CP546" s="69"/>
      <c r="CQ546" s="66"/>
      <c r="CR546" s="69"/>
      <c r="CS546" s="69"/>
      <c r="CT546" s="69"/>
      <c r="CU546" s="66"/>
      <c r="CV546" s="69"/>
      <c r="CW546" s="69"/>
      <c r="CX546" s="69"/>
      <c r="CY546" s="66"/>
      <c r="CZ546" s="69"/>
      <c r="DA546" s="69"/>
      <c r="DB546" s="69"/>
      <c r="DC546" s="66"/>
      <c r="DD546" s="69"/>
      <c r="DE546" s="69"/>
      <c r="DF546" s="69"/>
      <c r="DG546" s="66"/>
      <c r="DH546" s="69"/>
      <c r="DI546" s="69"/>
      <c r="DJ546" s="69"/>
      <c r="DK546" s="70"/>
    </row>
    <row r="547" spans="63:115">
      <c r="BK547" s="69"/>
      <c r="BL547" s="69"/>
      <c r="BM547" s="69"/>
      <c r="BN547" s="66"/>
      <c r="BO547" s="69"/>
      <c r="BP547" s="69"/>
      <c r="BQ547" s="69"/>
      <c r="BR547" s="69"/>
      <c r="BS547" s="69"/>
      <c r="BT547" s="69"/>
      <c r="BU547" s="69"/>
      <c r="BV547" s="69"/>
      <c r="BW547" s="69"/>
      <c r="BX547" s="69"/>
      <c r="BY547" s="69"/>
      <c r="BZ547" s="69"/>
      <c r="CA547" s="66"/>
      <c r="CB547" s="69"/>
      <c r="CC547" s="69"/>
      <c r="CD547" s="69"/>
      <c r="CE547" s="66"/>
      <c r="CF547" s="69"/>
      <c r="CG547" s="69"/>
      <c r="CH547" s="69"/>
      <c r="CI547" s="66"/>
      <c r="CJ547" s="69"/>
      <c r="CK547" s="69"/>
      <c r="CL547" s="69"/>
      <c r="CM547" s="66"/>
      <c r="CN547" s="69"/>
      <c r="CO547" s="69"/>
      <c r="CP547" s="69"/>
      <c r="CQ547" s="66"/>
      <c r="CR547" s="69"/>
      <c r="CS547" s="69"/>
      <c r="CT547" s="69"/>
      <c r="CU547" s="66"/>
      <c r="CV547" s="69"/>
      <c r="CW547" s="69"/>
      <c r="CX547" s="69"/>
      <c r="CY547" s="66"/>
      <c r="CZ547" s="69"/>
      <c r="DA547" s="69"/>
      <c r="DB547" s="69"/>
      <c r="DC547" s="66"/>
      <c r="DD547" s="69"/>
      <c r="DE547" s="69"/>
      <c r="DF547" s="69"/>
      <c r="DG547" s="66"/>
      <c r="DH547" s="69"/>
      <c r="DI547" s="69"/>
      <c r="DJ547" s="69"/>
      <c r="DK547" s="70"/>
    </row>
    <row r="548" spans="63:115">
      <c r="BK548" s="69"/>
      <c r="BL548" s="69"/>
      <c r="BM548" s="69"/>
      <c r="BN548" s="66"/>
      <c r="BO548" s="69"/>
      <c r="BP548" s="69"/>
      <c r="BQ548" s="69"/>
      <c r="BR548" s="69"/>
      <c r="BS548" s="69"/>
      <c r="BT548" s="69"/>
      <c r="BU548" s="69"/>
      <c r="BV548" s="69"/>
      <c r="BW548" s="69"/>
      <c r="BX548" s="69"/>
      <c r="BY548" s="69"/>
      <c r="BZ548" s="69"/>
      <c r="CA548" s="66"/>
      <c r="CB548" s="69"/>
      <c r="CC548" s="69"/>
      <c r="CD548" s="69"/>
      <c r="CE548" s="66"/>
      <c r="CF548" s="69"/>
      <c r="CG548" s="69"/>
      <c r="CH548" s="69"/>
      <c r="CI548" s="66"/>
      <c r="CJ548" s="69"/>
      <c r="CK548" s="69"/>
      <c r="CL548" s="69"/>
      <c r="CM548" s="66"/>
      <c r="CN548" s="69"/>
      <c r="CO548" s="69"/>
      <c r="CP548" s="69"/>
      <c r="CQ548" s="66"/>
      <c r="CR548" s="69"/>
      <c r="CS548" s="69"/>
      <c r="CT548" s="69"/>
      <c r="CU548" s="66"/>
      <c r="CV548" s="69"/>
      <c r="CW548" s="69"/>
      <c r="CX548" s="69"/>
      <c r="CY548" s="66"/>
      <c r="CZ548" s="69"/>
      <c r="DA548" s="69"/>
      <c r="DB548" s="69"/>
      <c r="DC548" s="66"/>
      <c r="DD548" s="69"/>
      <c r="DE548" s="69"/>
      <c r="DF548" s="69"/>
      <c r="DG548" s="66"/>
      <c r="DH548" s="69"/>
      <c r="DI548" s="69"/>
      <c r="DJ548" s="69"/>
      <c r="DK548" s="70"/>
    </row>
    <row r="549" spans="63:115">
      <c r="BK549" s="69"/>
      <c r="BL549" s="69"/>
      <c r="BM549" s="69"/>
      <c r="BN549" s="66"/>
      <c r="BO549" s="69"/>
      <c r="BP549" s="69"/>
      <c r="BQ549" s="69"/>
      <c r="BR549" s="69"/>
      <c r="BS549" s="69"/>
      <c r="BT549" s="69"/>
      <c r="BU549" s="69"/>
      <c r="BV549" s="69"/>
      <c r="BW549" s="69"/>
      <c r="BX549" s="69"/>
      <c r="BY549" s="69"/>
      <c r="BZ549" s="69"/>
      <c r="CA549" s="66"/>
      <c r="CB549" s="69"/>
      <c r="CC549" s="69"/>
      <c r="CD549" s="69"/>
      <c r="CE549" s="66"/>
      <c r="CF549" s="69"/>
      <c r="CG549" s="69"/>
      <c r="CH549" s="69"/>
      <c r="CI549" s="66"/>
      <c r="CJ549" s="69"/>
      <c r="CK549" s="69"/>
      <c r="CL549" s="69"/>
      <c r="CM549" s="66"/>
      <c r="CN549" s="69"/>
      <c r="CO549" s="69"/>
      <c r="CP549" s="69"/>
      <c r="CQ549" s="66"/>
      <c r="CR549" s="69"/>
      <c r="CS549" s="69"/>
      <c r="CT549" s="69"/>
      <c r="CU549" s="66"/>
      <c r="CV549" s="69"/>
      <c r="CW549" s="69"/>
      <c r="CX549" s="69"/>
      <c r="CY549" s="66"/>
      <c r="CZ549" s="69"/>
      <c r="DA549" s="69"/>
      <c r="DB549" s="69"/>
      <c r="DC549" s="66"/>
      <c r="DD549" s="69"/>
      <c r="DE549" s="69"/>
      <c r="DF549" s="69"/>
      <c r="DG549" s="66"/>
      <c r="DH549" s="69"/>
      <c r="DI549" s="69"/>
      <c r="DJ549" s="69"/>
      <c r="DK549" s="70"/>
    </row>
    <row r="550" spans="63:115">
      <c r="BK550" s="69"/>
      <c r="BL550" s="69"/>
      <c r="BM550" s="69"/>
      <c r="BN550" s="66"/>
      <c r="BO550" s="69"/>
      <c r="BP550" s="69"/>
      <c r="BQ550" s="69"/>
      <c r="BR550" s="69"/>
      <c r="BS550" s="69"/>
      <c r="BT550" s="69"/>
      <c r="BU550" s="69"/>
      <c r="BV550" s="69"/>
      <c r="BW550" s="69"/>
      <c r="BX550" s="69"/>
      <c r="BY550" s="69"/>
      <c r="BZ550" s="69"/>
      <c r="CA550" s="66"/>
      <c r="CB550" s="69"/>
      <c r="CC550" s="69"/>
      <c r="CD550" s="69"/>
      <c r="CE550" s="66"/>
      <c r="CF550" s="69"/>
      <c r="CG550" s="69"/>
      <c r="CH550" s="69"/>
      <c r="CI550" s="66"/>
      <c r="CJ550" s="69"/>
      <c r="CK550" s="69"/>
      <c r="CL550" s="69"/>
      <c r="CM550" s="66"/>
      <c r="CN550" s="69"/>
      <c r="CO550" s="69"/>
      <c r="CP550" s="69"/>
      <c r="CQ550" s="66"/>
      <c r="CR550" s="69"/>
      <c r="CS550" s="69"/>
      <c r="CT550" s="69"/>
      <c r="CU550" s="66"/>
      <c r="CV550" s="69"/>
      <c r="CW550" s="69"/>
      <c r="CX550" s="69"/>
      <c r="CY550" s="66"/>
      <c r="CZ550" s="69"/>
      <c r="DA550" s="69"/>
      <c r="DB550" s="69"/>
      <c r="DC550" s="66"/>
      <c r="DD550" s="69"/>
      <c r="DE550" s="69"/>
      <c r="DF550" s="69"/>
      <c r="DG550" s="66"/>
      <c r="DH550" s="69"/>
      <c r="DI550" s="69"/>
      <c r="DJ550" s="69"/>
      <c r="DK550" s="70"/>
    </row>
    <row r="551" spans="63:115">
      <c r="BK551" s="69"/>
      <c r="BL551" s="69"/>
      <c r="BM551" s="69"/>
      <c r="BN551" s="66"/>
      <c r="BO551" s="69"/>
      <c r="BP551" s="69"/>
      <c r="BQ551" s="69"/>
      <c r="BR551" s="69"/>
      <c r="BS551" s="69"/>
      <c r="BT551" s="69"/>
      <c r="BU551" s="69"/>
      <c r="BV551" s="69"/>
      <c r="BW551" s="69"/>
      <c r="BX551" s="69"/>
      <c r="BY551" s="69"/>
      <c r="BZ551" s="69"/>
      <c r="CA551" s="66"/>
      <c r="CB551" s="69"/>
      <c r="CC551" s="69"/>
      <c r="CD551" s="69"/>
      <c r="CE551" s="66"/>
      <c r="CF551" s="69"/>
      <c r="CG551" s="69"/>
      <c r="CH551" s="69"/>
      <c r="CI551" s="66"/>
      <c r="CJ551" s="69"/>
      <c r="CK551" s="69"/>
      <c r="CL551" s="69"/>
      <c r="CM551" s="66"/>
      <c r="CN551" s="69"/>
      <c r="CO551" s="69"/>
      <c r="CP551" s="69"/>
      <c r="CQ551" s="66"/>
      <c r="CR551" s="69"/>
      <c r="CS551" s="69"/>
      <c r="CT551" s="69"/>
      <c r="CU551" s="66"/>
      <c r="CV551" s="69"/>
      <c r="CW551" s="69"/>
      <c r="CX551" s="69"/>
      <c r="CY551" s="66"/>
      <c r="CZ551" s="69"/>
      <c r="DA551" s="69"/>
      <c r="DB551" s="69"/>
      <c r="DC551" s="66"/>
      <c r="DD551" s="69"/>
      <c r="DE551" s="69"/>
      <c r="DF551" s="69"/>
      <c r="DG551" s="66"/>
      <c r="DH551" s="69"/>
      <c r="DI551" s="69"/>
      <c r="DJ551" s="69"/>
      <c r="DK551" s="70"/>
    </row>
    <row r="552" spans="63:115">
      <c r="BK552" s="69"/>
      <c r="BL552" s="69"/>
      <c r="BM552" s="69"/>
      <c r="BN552" s="66"/>
      <c r="BO552" s="69"/>
      <c r="BP552" s="69"/>
      <c r="BQ552" s="69"/>
      <c r="BR552" s="69"/>
      <c r="BS552" s="69"/>
      <c r="BT552" s="69"/>
      <c r="BU552" s="69"/>
      <c r="BV552" s="69"/>
      <c r="BW552" s="69"/>
      <c r="BX552" s="69"/>
      <c r="BY552" s="69"/>
      <c r="BZ552" s="69"/>
      <c r="CA552" s="66"/>
      <c r="CB552" s="69"/>
      <c r="CC552" s="69"/>
      <c r="CD552" s="69"/>
      <c r="CE552" s="66"/>
      <c r="CF552" s="69"/>
      <c r="CG552" s="69"/>
      <c r="CH552" s="69"/>
      <c r="CI552" s="66"/>
      <c r="CJ552" s="69"/>
      <c r="CK552" s="69"/>
      <c r="CL552" s="69"/>
      <c r="CM552" s="66"/>
      <c r="CN552" s="69"/>
      <c r="CO552" s="69"/>
      <c r="CP552" s="69"/>
      <c r="CQ552" s="66"/>
      <c r="CR552" s="69"/>
      <c r="CS552" s="69"/>
      <c r="CT552" s="69"/>
      <c r="CU552" s="66"/>
      <c r="CV552" s="69"/>
      <c r="CW552" s="69"/>
      <c r="CX552" s="69"/>
      <c r="CY552" s="66"/>
      <c r="CZ552" s="69"/>
      <c r="DA552" s="69"/>
      <c r="DB552" s="69"/>
      <c r="DC552" s="66"/>
      <c r="DD552" s="69"/>
      <c r="DE552" s="69"/>
      <c r="DF552" s="69"/>
      <c r="DG552" s="66"/>
      <c r="DH552" s="69"/>
      <c r="DI552" s="69"/>
      <c r="DJ552" s="69"/>
      <c r="DK552" s="70"/>
    </row>
    <row r="553" spans="63:115">
      <c r="BK553" s="69"/>
      <c r="BL553" s="69"/>
      <c r="BM553" s="69"/>
      <c r="BN553" s="66"/>
      <c r="BO553" s="69"/>
      <c r="BP553" s="69"/>
      <c r="BQ553" s="69"/>
      <c r="BR553" s="69"/>
      <c r="BS553" s="69"/>
      <c r="BT553" s="69"/>
      <c r="BU553" s="69"/>
      <c r="BV553" s="69"/>
      <c r="BW553" s="69"/>
      <c r="BX553" s="69"/>
      <c r="BY553" s="69"/>
      <c r="BZ553" s="69"/>
      <c r="CA553" s="66"/>
      <c r="CB553" s="69"/>
      <c r="CC553" s="69"/>
      <c r="CD553" s="69"/>
      <c r="CE553" s="66"/>
      <c r="CF553" s="69"/>
      <c r="CG553" s="69"/>
      <c r="CH553" s="69"/>
      <c r="CI553" s="66"/>
      <c r="CJ553" s="69"/>
      <c r="CK553" s="69"/>
      <c r="CL553" s="69"/>
      <c r="CM553" s="66"/>
      <c r="CN553" s="69"/>
      <c r="CO553" s="69"/>
      <c r="CP553" s="69"/>
      <c r="CQ553" s="66"/>
      <c r="CR553" s="69"/>
      <c r="CS553" s="69"/>
      <c r="CT553" s="69"/>
      <c r="CU553" s="66"/>
      <c r="CV553" s="69"/>
      <c r="CW553" s="69"/>
      <c r="CX553" s="69"/>
      <c r="CY553" s="66"/>
      <c r="CZ553" s="69"/>
      <c r="DA553" s="69"/>
      <c r="DB553" s="69"/>
      <c r="DC553" s="66"/>
      <c r="DD553" s="69"/>
      <c r="DE553" s="69"/>
      <c r="DF553" s="69"/>
      <c r="DG553" s="66"/>
      <c r="DH553" s="69"/>
      <c r="DI553" s="69"/>
      <c r="DJ553" s="69"/>
      <c r="DK553" s="70"/>
    </row>
    <row r="554" spans="63:115">
      <c r="BK554" s="69"/>
      <c r="BL554" s="69"/>
      <c r="BM554" s="69"/>
      <c r="BN554" s="66"/>
      <c r="BO554" s="69"/>
      <c r="BP554" s="69"/>
      <c r="BQ554" s="69"/>
      <c r="BR554" s="69"/>
      <c r="BS554" s="69"/>
      <c r="BT554" s="69"/>
      <c r="BU554" s="69"/>
      <c r="BV554" s="69"/>
      <c r="BW554" s="69"/>
      <c r="BX554" s="69"/>
      <c r="BY554" s="69"/>
      <c r="BZ554" s="69"/>
      <c r="CA554" s="66"/>
      <c r="CB554" s="69"/>
      <c r="CC554" s="69"/>
      <c r="CD554" s="69"/>
      <c r="CE554" s="66"/>
      <c r="CF554" s="69"/>
      <c r="CG554" s="69"/>
      <c r="CH554" s="69"/>
      <c r="CI554" s="66"/>
      <c r="CJ554" s="69"/>
      <c r="CK554" s="69"/>
      <c r="CL554" s="69"/>
      <c r="CM554" s="66"/>
      <c r="CN554" s="69"/>
      <c r="CO554" s="69"/>
      <c r="CP554" s="69"/>
      <c r="CQ554" s="66"/>
      <c r="CR554" s="69"/>
      <c r="CS554" s="69"/>
      <c r="CT554" s="69"/>
      <c r="CU554" s="66"/>
      <c r="CV554" s="69"/>
      <c r="CW554" s="69"/>
      <c r="CX554" s="69"/>
      <c r="CY554" s="66"/>
      <c r="CZ554" s="69"/>
      <c r="DA554" s="69"/>
      <c r="DB554" s="69"/>
      <c r="DC554" s="66"/>
      <c r="DD554" s="69"/>
      <c r="DE554" s="69"/>
      <c r="DF554" s="69"/>
      <c r="DG554" s="66"/>
      <c r="DH554" s="69"/>
      <c r="DI554" s="69"/>
      <c r="DJ554" s="69"/>
      <c r="DK554" s="70"/>
    </row>
    <row r="555" spans="63:115">
      <c r="BK555" s="69"/>
      <c r="BL555" s="69"/>
      <c r="BM555" s="69"/>
      <c r="BN555" s="66"/>
      <c r="BO555" s="69"/>
      <c r="BP555" s="69"/>
      <c r="BQ555" s="69"/>
      <c r="BR555" s="69"/>
      <c r="BS555" s="69"/>
      <c r="BT555" s="69"/>
      <c r="BU555" s="69"/>
      <c r="BV555" s="69"/>
      <c r="BW555" s="69"/>
      <c r="BX555" s="69"/>
      <c r="BY555" s="69"/>
      <c r="BZ555" s="69"/>
      <c r="CA555" s="66"/>
      <c r="CB555" s="69"/>
      <c r="CC555" s="69"/>
      <c r="CD555" s="69"/>
      <c r="CE555" s="66"/>
      <c r="CF555" s="69"/>
      <c r="CG555" s="69"/>
      <c r="CH555" s="69"/>
      <c r="CI555" s="66"/>
      <c r="CJ555" s="69"/>
      <c r="CK555" s="69"/>
      <c r="CL555" s="69"/>
      <c r="CM555" s="66"/>
      <c r="CN555" s="69"/>
      <c r="CO555" s="69"/>
      <c r="CP555" s="69"/>
      <c r="CQ555" s="66"/>
      <c r="CR555" s="69"/>
      <c r="CS555" s="69"/>
      <c r="CT555" s="69"/>
      <c r="CU555" s="66"/>
      <c r="CV555" s="69"/>
      <c r="CW555" s="69"/>
      <c r="CX555" s="69"/>
      <c r="CY555" s="66"/>
      <c r="CZ555" s="69"/>
      <c r="DA555" s="69"/>
      <c r="DB555" s="69"/>
      <c r="DC555" s="66"/>
      <c r="DD555" s="69"/>
      <c r="DE555" s="69"/>
      <c r="DF555" s="69"/>
      <c r="DG555" s="66"/>
      <c r="DH555" s="69"/>
      <c r="DI555" s="69"/>
      <c r="DJ555" s="69"/>
      <c r="DK555" s="70"/>
    </row>
    <row r="556" spans="63:115">
      <c r="BK556" s="69"/>
      <c r="BL556" s="69"/>
      <c r="BM556" s="69"/>
      <c r="BN556" s="66"/>
      <c r="BO556" s="69"/>
      <c r="BP556" s="69"/>
      <c r="BQ556" s="69"/>
      <c r="BR556" s="69"/>
      <c r="BS556" s="69"/>
      <c r="BT556" s="69"/>
      <c r="BU556" s="69"/>
      <c r="BV556" s="69"/>
      <c r="BW556" s="69"/>
      <c r="BX556" s="69"/>
      <c r="BY556" s="69"/>
      <c r="BZ556" s="69"/>
      <c r="CA556" s="66"/>
      <c r="CB556" s="69"/>
      <c r="CC556" s="69"/>
      <c r="CD556" s="69"/>
      <c r="CE556" s="66"/>
      <c r="CF556" s="69"/>
      <c r="CG556" s="69"/>
      <c r="CH556" s="69"/>
      <c r="CI556" s="66"/>
      <c r="CJ556" s="69"/>
      <c r="CK556" s="69"/>
      <c r="CL556" s="69"/>
      <c r="CM556" s="66"/>
      <c r="CN556" s="69"/>
      <c r="CO556" s="69"/>
      <c r="CP556" s="69"/>
      <c r="CQ556" s="66"/>
      <c r="CR556" s="69"/>
      <c r="CS556" s="69"/>
      <c r="CT556" s="69"/>
      <c r="CU556" s="66"/>
      <c r="CV556" s="69"/>
      <c r="CW556" s="69"/>
      <c r="CX556" s="69"/>
      <c r="CY556" s="66"/>
      <c r="CZ556" s="69"/>
      <c r="DA556" s="69"/>
      <c r="DB556" s="69"/>
      <c r="DC556" s="66"/>
      <c r="DD556" s="69"/>
      <c r="DE556" s="69"/>
      <c r="DF556" s="69"/>
      <c r="DG556" s="66"/>
      <c r="DH556" s="69"/>
      <c r="DI556" s="69"/>
      <c r="DJ556" s="69"/>
      <c r="DK556" s="70"/>
    </row>
    <row r="557" spans="63:115">
      <c r="BK557" s="69"/>
      <c r="BL557" s="69"/>
      <c r="BM557" s="69"/>
      <c r="BN557" s="66"/>
      <c r="BO557" s="69"/>
      <c r="BP557" s="69"/>
      <c r="BQ557" s="69"/>
      <c r="BR557" s="69"/>
      <c r="BS557" s="69"/>
      <c r="BT557" s="69"/>
      <c r="BU557" s="69"/>
      <c r="BV557" s="69"/>
      <c r="BW557" s="69"/>
      <c r="BX557" s="69"/>
      <c r="BY557" s="69"/>
      <c r="BZ557" s="69"/>
      <c r="CA557" s="66"/>
      <c r="CB557" s="69"/>
      <c r="CC557" s="69"/>
      <c r="CD557" s="69"/>
      <c r="CE557" s="66"/>
      <c r="CF557" s="69"/>
      <c r="CG557" s="69"/>
      <c r="CH557" s="69"/>
      <c r="CI557" s="66"/>
      <c r="CJ557" s="69"/>
      <c r="CK557" s="69"/>
      <c r="CL557" s="69"/>
      <c r="CM557" s="66"/>
      <c r="CN557" s="69"/>
      <c r="CO557" s="69"/>
      <c r="CP557" s="69"/>
      <c r="CQ557" s="66"/>
      <c r="CR557" s="69"/>
      <c r="CS557" s="69"/>
      <c r="CT557" s="69"/>
      <c r="CU557" s="66"/>
      <c r="CV557" s="69"/>
      <c r="CW557" s="69"/>
      <c r="CX557" s="69"/>
      <c r="CY557" s="66"/>
      <c r="CZ557" s="69"/>
      <c r="DA557" s="69"/>
      <c r="DB557" s="69"/>
      <c r="DC557" s="66"/>
      <c r="DD557" s="69"/>
      <c r="DE557" s="69"/>
      <c r="DF557" s="69"/>
      <c r="DG557" s="66"/>
      <c r="DH557" s="69"/>
      <c r="DI557" s="69"/>
      <c r="DJ557" s="69"/>
      <c r="DK557" s="70"/>
    </row>
    <row r="558" spans="63:115">
      <c r="BK558" s="69"/>
      <c r="BL558" s="69"/>
      <c r="BM558" s="69"/>
      <c r="BN558" s="66"/>
      <c r="BO558" s="69"/>
      <c r="BP558" s="69"/>
      <c r="BQ558" s="69"/>
      <c r="BR558" s="69"/>
      <c r="BS558" s="69"/>
      <c r="BT558" s="69"/>
      <c r="BU558" s="69"/>
      <c r="BV558" s="69"/>
      <c r="BW558" s="69"/>
      <c r="BX558" s="69"/>
      <c r="BY558" s="69"/>
      <c r="BZ558" s="69"/>
      <c r="CA558" s="66"/>
      <c r="CB558" s="69"/>
      <c r="CC558" s="69"/>
      <c r="CD558" s="69"/>
      <c r="CE558" s="66"/>
      <c r="CF558" s="69"/>
      <c r="CG558" s="69"/>
      <c r="CH558" s="69"/>
      <c r="CI558" s="66"/>
      <c r="CJ558" s="69"/>
      <c r="CK558" s="69"/>
      <c r="CL558" s="69"/>
      <c r="CM558" s="66"/>
      <c r="CN558" s="69"/>
      <c r="CO558" s="69"/>
      <c r="CP558" s="69"/>
      <c r="CQ558" s="66"/>
      <c r="CR558" s="69"/>
      <c r="CS558" s="69"/>
      <c r="CT558" s="69"/>
      <c r="CU558" s="66"/>
      <c r="CV558" s="69"/>
      <c r="CW558" s="69"/>
      <c r="CX558" s="69"/>
      <c r="CY558" s="66"/>
      <c r="CZ558" s="69"/>
      <c r="DA558" s="69"/>
      <c r="DB558" s="69"/>
      <c r="DC558" s="66"/>
      <c r="DD558" s="69"/>
      <c r="DE558" s="69"/>
      <c r="DF558" s="69"/>
      <c r="DG558" s="66"/>
      <c r="DH558" s="69"/>
      <c r="DI558" s="69"/>
      <c r="DJ558" s="69"/>
      <c r="DK558" s="70"/>
    </row>
    <row r="559" spans="63:115">
      <c r="BK559" s="69"/>
      <c r="BL559" s="69"/>
      <c r="BM559" s="69"/>
      <c r="BN559" s="66"/>
      <c r="BO559" s="69"/>
      <c r="BP559" s="69"/>
      <c r="BQ559" s="69"/>
      <c r="BR559" s="69"/>
      <c r="BS559" s="69"/>
      <c r="BT559" s="69"/>
      <c r="BU559" s="69"/>
      <c r="BV559" s="69"/>
      <c r="BW559" s="69"/>
      <c r="BX559" s="69"/>
      <c r="BY559" s="69"/>
      <c r="BZ559" s="69"/>
      <c r="CA559" s="66"/>
      <c r="CB559" s="69"/>
      <c r="CC559" s="69"/>
      <c r="CD559" s="69"/>
      <c r="CE559" s="66"/>
      <c r="CF559" s="69"/>
      <c r="CG559" s="69"/>
      <c r="CH559" s="69"/>
      <c r="CI559" s="66"/>
      <c r="CJ559" s="69"/>
      <c r="CK559" s="69"/>
      <c r="CL559" s="69"/>
      <c r="CM559" s="66"/>
      <c r="CN559" s="69"/>
      <c r="CO559" s="69"/>
      <c r="CP559" s="69"/>
      <c r="CQ559" s="66"/>
      <c r="CR559" s="69"/>
      <c r="CS559" s="69"/>
      <c r="CT559" s="69"/>
      <c r="CU559" s="66"/>
      <c r="CV559" s="69"/>
      <c r="CW559" s="69"/>
      <c r="CX559" s="69"/>
      <c r="CY559" s="66"/>
      <c r="CZ559" s="69"/>
      <c r="DA559" s="69"/>
      <c r="DB559" s="69"/>
      <c r="DC559" s="66"/>
      <c r="DD559" s="69"/>
      <c r="DE559" s="69"/>
      <c r="DF559" s="69"/>
      <c r="DG559" s="66"/>
      <c r="DH559" s="69"/>
      <c r="DI559" s="69"/>
      <c r="DJ559" s="69"/>
      <c r="DK559" s="70"/>
    </row>
    <row r="560" spans="63:115">
      <c r="BK560" s="69"/>
      <c r="BL560" s="69"/>
      <c r="BM560" s="69"/>
      <c r="BN560" s="66"/>
      <c r="BO560" s="69"/>
      <c r="BP560" s="69"/>
      <c r="BQ560" s="69"/>
      <c r="BR560" s="69"/>
      <c r="BS560" s="69"/>
      <c r="BT560" s="69"/>
      <c r="BU560" s="69"/>
      <c r="BV560" s="69"/>
      <c r="BW560" s="69"/>
      <c r="BX560" s="69"/>
      <c r="BY560" s="69"/>
      <c r="BZ560" s="69"/>
      <c r="CA560" s="66"/>
      <c r="CB560" s="69"/>
      <c r="CC560" s="69"/>
      <c r="CD560" s="69"/>
      <c r="CE560" s="66"/>
      <c r="CF560" s="69"/>
      <c r="CG560" s="69"/>
      <c r="CH560" s="69"/>
      <c r="CI560" s="66"/>
      <c r="CJ560" s="69"/>
      <c r="CK560" s="69"/>
      <c r="CL560" s="69"/>
      <c r="CM560" s="66"/>
      <c r="CN560" s="69"/>
      <c r="CO560" s="69"/>
      <c r="CP560" s="69"/>
      <c r="CQ560" s="66"/>
      <c r="CR560" s="69"/>
      <c r="CS560" s="69"/>
      <c r="CT560" s="69"/>
      <c r="CU560" s="66"/>
      <c r="CV560" s="69"/>
      <c r="CW560" s="69"/>
      <c r="CX560" s="69"/>
      <c r="CY560" s="66"/>
      <c r="CZ560" s="69"/>
      <c r="DA560" s="69"/>
      <c r="DB560" s="69"/>
      <c r="DC560" s="66"/>
      <c r="DD560" s="69"/>
      <c r="DE560" s="69"/>
      <c r="DF560" s="69"/>
      <c r="DG560" s="66"/>
      <c r="DH560" s="69"/>
      <c r="DI560" s="69"/>
      <c r="DJ560" s="69"/>
      <c r="DK560" s="70"/>
    </row>
    <row r="561" spans="63:115">
      <c r="BK561" s="69"/>
      <c r="BL561" s="69"/>
      <c r="BM561" s="69"/>
      <c r="BN561" s="66"/>
      <c r="BO561" s="69"/>
      <c r="BP561" s="69"/>
      <c r="BQ561" s="69"/>
      <c r="BR561" s="69"/>
      <c r="BS561" s="69"/>
      <c r="BT561" s="69"/>
      <c r="BU561" s="69"/>
      <c r="BV561" s="69"/>
      <c r="BW561" s="69"/>
      <c r="BX561" s="69"/>
      <c r="BY561" s="69"/>
      <c r="BZ561" s="69"/>
      <c r="CA561" s="66"/>
      <c r="CB561" s="69"/>
      <c r="CC561" s="69"/>
      <c r="CD561" s="69"/>
      <c r="CE561" s="66"/>
      <c r="CF561" s="69"/>
      <c r="CG561" s="69"/>
      <c r="CH561" s="69"/>
      <c r="CI561" s="66"/>
      <c r="CJ561" s="69"/>
      <c r="CK561" s="69"/>
      <c r="CL561" s="69"/>
      <c r="CM561" s="66"/>
      <c r="CN561" s="69"/>
      <c r="CO561" s="69"/>
      <c r="CP561" s="69"/>
      <c r="CQ561" s="66"/>
      <c r="CR561" s="69"/>
      <c r="CS561" s="69"/>
      <c r="CT561" s="69"/>
      <c r="CU561" s="66"/>
      <c r="CV561" s="69"/>
      <c r="CW561" s="69"/>
      <c r="CX561" s="69"/>
      <c r="CY561" s="66"/>
      <c r="CZ561" s="69"/>
      <c r="DA561" s="69"/>
      <c r="DB561" s="69"/>
      <c r="DC561" s="66"/>
      <c r="DD561" s="69"/>
      <c r="DE561" s="69"/>
      <c r="DF561" s="69"/>
      <c r="DG561" s="66"/>
      <c r="DH561" s="69"/>
      <c r="DI561" s="69"/>
      <c r="DJ561" s="69"/>
      <c r="DK561" s="70"/>
    </row>
    <row r="562" spans="63:115">
      <c r="BK562" s="69"/>
      <c r="BL562" s="69"/>
      <c r="BM562" s="69"/>
      <c r="BN562" s="66"/>
      <c r="BO562" s="69"/>
      <c r="BP562" s="69"/>
      <c r="BQ562" s="69"/>
      <c r="BR562" s="69"/>
      <c r="BS562" s="69"/>
      <c r="BT562" s="69"/>
      <c r="BU562" s="69"/>
      <c r="BV562" s="69"/>
      <c r="BW562" s="69"/>
      <c r="BX562" s="69"/>
      <c r="BY562" s="69"/>
      <c r="BZ562" s="69"/>
      <c r="CA562" s="66"/>
      <c r="CB562" s="69"/>
      <c r="CC562" s="69"/>
      <c r="CD562" s="69"/>
      <c r="CE562" s="66"/>
      <c r="CF562" s="69"/>
      <c r="CG562" s="69"/>
      <c r="CH562" s="69"/>
      <c r="CI562" s="66"/>
      <c r="CJ562" s="69"/>
      <c r="CK562" s="69"/>
      <c r="CL562" s="69"/>
      <c r="CM562" s="66"/>
      <c r="CN562" s="69"/>
      <c r="CO562" s="69"/>
      <c r="CP562" s="69"/>
      <c r="CQ562" s="66"/>
      <c r="CR562" s="69"/>
      <c r="CS562" s="69"/>
      <c r="CT562" s="69"/>
      <c r="CU562" s="66"/>
      <c r="CV562" s="69"/>
      <c r="CW562" s="69"/>
      <c r="CX562" s="69"/>
      <c r="CY562" s="66"/>
      <c r="CZ562" s="69"/>
      <c r="DA562" s="69"/>
      <c r="DB562" s="69"/>
      <c r="DC562" s="66"/>
      <c r="DD562" s="69"/>
      <c r="DE562" s="69"/>
      <c r="DF562" s="69"/>
      <c r="DG562" s="66"/>
      <c r="DH562" s="69"/>
      <c r="DI562" s="69"/>
      <c r="DJ562" s="69"/>
      <c r="DK562" s="70"/>
    </row>
    <row r="563" spans="63:115">
      <c r="BK563" s="69"/>
      <c r="BL563" s="69"/>
      <c r="BM563" s="69"/>
      <c r="BN563" s="66"/>
      <c r="BO563" s="69"/>
      <c r="BP563" s="69"/>
      <c r="BQ563" s="69"/>
      <c r="BR563" s="69"/>
      <c r="BS563" s="69"/>
      <c r="BT563" s="69"/>
      <c r="BU563" s="69"/>
      <c r="BV563" s="69"/>
      <c r="BW563" s="69"/>
      <c r="BX563" s="69"/>
      <c r="BY563" s="69"/>
      <c r="BZ563" s="69"/>
      <c r="CA563" s="66"/>
      <c r="CB563" s="69"/>
      <c r="CC563" s="69"/>
      <c r="CD563" s="69"/>
      <c r="CE563" s="66"/>
      <c r="CF563" s="69"/>
      <c r="CG563" s="69"/>
      <c r="CH563" s="69"/>
      <c r="CI563" s="66"/>
      <c r="CJ563" s="69"/>
      <c r="CK563" s="69"/>
      <c r="CL563" s="69"/>
      <c r="CM563" s="66"/>
      <c r="CN563" s="69"/>
      <c r="CO563" s="69"/>
      <c r="CP563" s="69"/>
      <c r="CQ563" s="66"/>
      <c r="CR563" s="69"/>
      <c r="CS563" s="69"/>
      <c r="CT563" s="69"/>
      <c r="CU563" s="66"/>
      <c r="CV563" s="69"/>
      <c r="CW563" s="69"/>
      <c r="CX563" s="69"/>
      <c r="CY563" s="66"/>
      <c r="CZ563" s="69"/>
      <c r="DA563" s="69"/>
      <c r="DB563" s="69"/>
      <c r="DC563" s="66"/>
      <c r="DD563" s="69"/>
      <c r="DE563" s="69"/>
      <c r="DF563" s="69"/>
      <c r="DG563" s="66"/>
      <c r="DH563" s="69"/>
      <c r="DI563" s="69"/>
      <c r="DJ563" s="69"/>
      <c r="DK563" s="70"/>
    </row>
    <row r="564" spans="63:115">
      <c r="BK564" s="69"/>
      <c r="BL564" s="69"/>
      <c r="BM564" s="69"/>
      <c r="BN564" s="66"/>
      <c r="BO564" s="69"/>
      <c r="BP564" s="69"/>
      <c r="BQ564" s="69"/>
      <c r="BR564" s="69"/>
      <c r="BS564" s="69"/>
      <c r="BT564" s="69"/>
      <c r="BU564" s="69"/>
      <c r="BV564" s="69"/>
      <c r="BW564" s="69"/>
      <c r="BX564" s="69"/>
      <c r="BY564" s="69"/>
      <c r="BZ564" s="69"/>
      <c r="CA564" s="66"/>
      <c r="CB564" s="69"/>
      <c r="CC564" s="69"/>
      <c r="CD564" s="69"/>
      <c r="CE564" s="66"/>
      <c r="CF564" s="69"/>
      <c r="CG564" s="69"/>
      <c r="CH564" s="69"/>
      <c r="CI564" s="66"/>
      <c r="CJ564" s="69"/>
      <c r="CK564" s="69"/>
      <c r="CL564" s="69"/>
      <c r="CM564" s="66"/>
      <c r="CN564" s="69"/>
      <c r="CO564" s="69"/>
      <c r="CP564" s="69"/>
      <c r="CQ564" s="66"/>
      <c r="CR564" s="69"/>
      <c r="CS564" s="69"/>
      <c r="CT564" s="69"/>
      <c r="CU564" s="66"/>
      <c r="CV564" s="69"/>
      <c r="CW564" s="69"/>
      <c r="CX564" s="69"/>
      <c r="CY564" s="66"/>
      <c r="CZ564" s="69"/>
      <c r="DA564" s="69"/>
      <c r="DB564" s="69"/>
      <c r="DC564" s="66"/>
      <c r="DD564" s="69"/>
      <c r="DE564" s="69"/>
      <c r="DF564" s="69"/>
      <c r="DG564" s="66"/>
      <c r="DH564" s="69"/>
      <c r="DI564" s="69"/>
      <c r="DJ564" s="69"/>
      <c r="DK564" s="70"/>
    </row>
    <row r="565" spans="63:115">
      <c r="BK565" s="69"/>
      <c r="BL565" s="69"/>
      <c r="BM565" s="69"/>
      <c r="BN565" s="66"/>
      <c r="BO565" s="69"/>
      <c r="BP565" s="69"/>
      <c r="BQ565" s="69"/>
      <c r="BR565" s="69"/>
      <c r="BS565" s="69"/>
      <c r="BT565" s="69"/>
      <c r="BU565" s="69"/>
      <c r="BV565" s="69"/>
      <c r="BW565" s="69"/>
      <c r="BX565" s="69"/>
      <c r="BY565" s="69"/>
      <c r="BZ565" s="69"/>
      <c r="CA565" s="66"/>
      <c r="CB565" s="69"/>
      <c r="CC565" s="69"/>
      <c r="CD565" s="69"/>
      <c r="CE565" s="66"/>
      <c r="CF565" s="69"/>
      <c r="CG565" s="69"/>
      <c r="CH565" s="69"/>
      <c r="CI565" s="66"/>
      <c r="CJ565" s="69"/>
      <c r="CK565" s="69"/>
      <c r="CL565" s="69"/>
      <c r="CM565" s="66"/>
      <c r="CN565" s="69"/>
      <c r="CO565" s="69"/>
      <c r="CP565" s="69"/>
      <c r="CQ565" s="66"/>
      <c r="CR565" s="69"/>
      <c r="CS565" s="69"/>
      <c r="CT565" s="69"/>
      <c r="CU565" s="66"/>
      <c r="CV565" s="69"/>
      <c r="CW565" s="69"/>
      <c r="CX565" s="69"/>
      <c r="CY565" s="66"/>
      <c r="CZ565" s="69"/>
      <c r="DA565" s="69"/>
      <c r="DB565" s="69"/>
      <c r="DC565" s="66"/>
      <c r="DD565" s="69"/>
      <c r="DE565" s="69"/>
      <c r="DF565" s="69"/>
      <c r="DG565" s="66"/>
      <c r="DH565" s="69"/>
      <c r="DI565" s="69"/>
      <c r="DJ565" s="69"/>
      <c r="DK565" s="70"/>
    </row>
    <row r="566" spans="63:115">
      <c r="BK566" s="69"/>
      <c r="BL566" s="69"/>
      <c r="BM566" s="69"/>
      <c r="BN566" s="66"/>
      <c r="BO566" s="69"/>
      <c r="BP566" s="69"/>
      <c r="BQ566" s="69"/>
      <c r="BR566" s="69"/>
      <c r="BS566" s="69"/>
      <c r="BT566" s="69"/>
      <c r="BU566" s="69"/>
      <c r="BV566" s="69"/>
      <c r="BW566" s="69"/>
      <c r="BX566" s="69"/>
      <c r="BY566" s="69"/>
      <c r="BZ566" s="69"/>
      <c r="CA566" s="66"/>
      <c r="CB566" s="69"/>
      <c r="CC566" s="69"/>
      <c r="CD566" s="69"/>
      <c r="CE566" s="66"/>
      <c r="CF566" s="69"/>
      <c r="CG566" s="69"/>
      <c r="CH566" s="69"/>
      <c r="CI566" s="66"/>
      <c r="CJ566" s="69"/>
      <c r="CK566" s="69"/>
      <c r="CL566" s="69"/>
      <c r="CM566" s="66"/>
      <c r="CN566" s="69"/>
      <c r="CO566" s="69"/>
      <c r="CP566" s="69"/>
      <c r="CQ566" s="66"/>
      <c r="CR566" s="69"/>
      <c r="CS566" s="69"/>
      <c r="CT566" s="69"/>
      <c r="CU566" s="66"/>
      <c r="CV566" s="69"/>
      <c r="CW566" s="69"/>
      <c r="CX566" s="69"/>
      <c r="CY566" s="66"/>
      <c r="CZ566" s="69"/>
      <c r="DA566" s="69"/>
      <c r="DB566" s="69"/>
      <c r="DC566" s="66"/>
      <c r="DD566" s="69"/>
      <c r="DE566" s="69"/>
      <c r="DF566" s="69"/>
      <c r="DG566" s="66"/>
      <c r="DH566" s="69"/>
      <c r="DI566" s="69"/>
      <c r="DJ566" s="69"/>
      <c r="DK566" s="70"/>
    </row>
    <row r="567" spans="63:115">
      <c r="BK567" s="69"/>
      <c r="BL567" s="69"/>
      <c r="BM567" s="69"/>
      <c r="BN567" s="66"/>
      <c r="BO567" s="69"/>
      <c r="BP567" s="69"/>
      <c r="BQ567" s="69"/>
      <c r="BR567" s="69"/>
      <c r="BS567" s="69"/>
      <c r="BT567" s="69"/>
      <c r="BU567" s="69"/>
      <c r="BV567" s="69"/>
      <c r="BW567" s="69"/>
      <c r="BX567" s="69"/>
      <c r="BY567" s="69"/>
      <c r="BZ567" s="69"/>
      <c r="CA567" s="66"/>
      <c r="CB567" s="69"/>
      <c r="CC567" s="69"/>
      <c r="CD567" s="69"/>
      <c r="CE567" s="66"/>
      <c r="CF567" s="69"/>
      <c r="CG567" s="69"/>
      <c r="CH567" s="69"/>
      <c r="CI567" s="66"/>
      <c r="CJ567" s="69"/>
      <c r="CK567" s="69"/>
      <c r="CL567" s="69"/>
      <c r="CM567" s="66"/>
      <c r="CN567" s="69"/>
      <c r="CO567" s="69"/>
      <c r="CP567" s="69"/>
      <c r="CQ567" s="66"/>
      <c r="CR567" s="69"/>
      <c r="CS567" s="69"/>
      <c r="CT567" s="69"/>
      <c r="CU567" s="66"/>
      <c r="CV567" s="69"/>
      <c r="CW567" s="69"/>
      <c r="CX567" s="69"/>
      <c r="CY567" s="66"/>
      <c r="CZ567" s="69"/>
      <c r="DA567" s="69"/>
      <c r="DB567" s="69"/>
      <c r="DC567" s="66"/>
      <c r="DD567" s="69"/>
      <c r="DE567" s="69"/>
      <c r="DF567" s="69"/>
      <c r="DG567" s="66"/>
      <c r="DH567" s="69"/>
      <c r="DI567" s="69"/>
      <c r="DJ567" s="69"/>
      <c r="DK567" s="70"/>
    </row>
    <row r="568" spans="63:115">
      <c r="BK568" s="69"/>
      <c r="BL568" s="69"/>
      <c r="BM568" s="69"/>
      <c r="BN568" s="66"/>
      <c r="BO568" s="69"/>
      <c r="BP568" s="69"/>
      <c r="BQ568" s="69"/>
      <c r="BR568" s="69"/>
      <c r="BS568" s="69"/>
      <c r="BT568" s="69"/>
      <c r="BU568" s="69"/>
      <c r="BV568" s="69"/>
      <c r="BW568" s="69"/>
      <c r="BX568" s="69"/>
      <c r="BY568" s="69"/>
      <c r="BZ568" s="69"/>
      <c r="CA568" s="66"/>
      <c r="CB568" s="69"/>
      <c r="CC568" s="69"/>
      <c r="CD568" s="69"/>
      <c r="CE568" s="66"/>
      <c r="CF568" s="69"/>
      <c r="CG568" s="69"/>
      <c r="CH568" s="69"/>
      <c r="CI568" s="66"/>
      <c r="CJ568" s="69"/>
      <c r="CK568" s="69"/>
      <c r="CL568" s="69"/>
      <c r="CM568" s="66"/>
      <c r="CN568" s="69"/>
      <c r="CO568" s="69"/>
      <c r="CP568" s="69"/>
      <c r="CQ568" s="66"/>
      <c r="CR568" s="69"/>
      <c r="CS568" s="69"/>
      <c r="CT568" s="69"/>
      <c r="CU568" s="66"/>
      <c r="CV568" s="69"/>
      <c r="CW568" s="69"/>
      <c r="CX568" s="69"/>
      <c r="CY568" s="66"/>
      <c r="CZ568" s="69"/>
      <c r="DA568" s="69"/>
      <c r="DB568" s="69"/>
      <c r="DC568" s="66"/>
      <c r="DD568" s="69"/>
      <c r="DE568" s="69"/>
      <c r="DF568" s="69"/>
      <c r="DG568" s="66"/>
      <c r="DH568" s="69"/>
      <c r="DI568" s="69"/>
      <c r="DJ568" s="69"/>
      <c r="DK568" s="70"/>
    </row>
    <row r="569" spans="63:115">
      <c r="BK569" s="69"/>
      <c r="BL569" s="69"/>
      <c r="BM569" s="69"/>
      <c r="BN569" s="66"/>
      <c r="BO569" s="69"/>
      <c r="BP569" s="69"/>
      <c r="BQ569" s="69"/>
      <c r="BR569" s="69"/>
      <c r="BS569" s="69"/>
      <c r="BT569" s="69"/>
      <c r="BU569" s="69"/>
      <c r="BV569" s="69"/>
      <c r="BW569" s="69"/>
      <c r="BX569" s="69"/>
      <c r="BY569" s="69"/>
      <c r="BZ569" s="69"/>
      <c r="CA569" s="66"/>
      <c r="CB569" s="69"/>
      <c r="CC569" s="69"/>
      <c r="CD569" s="69"/>
      <c r="CE569" s="66"/>
      <c r="CF569" s="69"/>
      <c r="CG569" s="69"/>
      <c r="CH569" s="69"/>
      <c r="CI569" s="66"/>
      <c r="CJ569" s="69"/>
      <c r="CK569" s="69"/>
      <c r="CL569" s="69"/>
      <c r="CM569" s="66"/>
      <c r="CN569" s="69"/>
      <c r="CO569" s="69"/>
      <c r="CP569" s="69"/>
      <c r="CQ569" s="66"/>
      <c r="CR569" s="69"/>
      <c r="CS569" s="69"/>
      <c r="CT569" s="69"/>
      <c r="CU569" s="66"/>
      <c r="CV569" s="69"/>
      <c r="CW569" s="69"/>
      <c r="CX569" s="69"/>
      <c r="CY569" s="66"/>
      <c r="CZ569" s="69"/>
      <c r="DA569" s="69"/>
      <c r="DB569" s="69"/>
      <c r="DC569" s="66"/>
      <c r="DD569" s="69"/>
      <c r="DE569" s="69"/>
      <c r="DF569" s="69"/>
      <c r="DG569" s="66"/>
      <c r="DH569" s="69"/>
      <c r="DI569" s="69"/>
      <c r="DJ569" s="69"/>
      <c r="DK569" s="70"/>
    </row>
    <row r="570" spans="63:115">
      <c r="BK570" s="69"/>
      <c r="BL570" s="69"/>
      <c r="BM570" s="69"/>
      <c r="BN570" s="66"/>
      <c r="BO570" s="69"/>
      <c r="BP570" s="69"/>
      <c r="BQ570" s="69"/>
      <c r="BR570" s="69"/>
      <c r="BS570" s="69"/>
      <c r="BT570" s="69"/>
      <c r="BU570" s="69"/>
      <c r="BV570" s="69"/>
      <c r="BW570" s="69"/>
      <c r="BX570" s="69"/>
      <c r="BY570" s="69"/>
      <c r="BZ570" s="69"/>
      <c r="CA570" s="66"/>
      <c r="CB570" s="69"/>
      <c r="CC570" s="69"/>
      <c r="CD570" s="69"/>
      <c r="CE570" s="66"/>
      <c r="CF570" s="69"/>
      <c r="CG570" s="69"/>
      <c r="CH570" s="69"/>
      <c r="CI570" s="66"/>
      <c r="CJ570" s="69"/>
      <c r="CK570" s="69"/>
      <c r="CL570" s="69"/>
      <c r="CM570" s="66"/>
      <c r="CN570" s="69"/>
      <c r="CO570" s="69"/>
      <c r="CP570" s="69"/>
      <c r="CQ570" s="66"/>
      <c r="CR570" s="69"/>
      <c r="CS570" s="69"/>
      <c r="CT570" s="69"/>
      <c r="CU570" s="66"/>
      <c r="CV570" s="69"/>
      <c r="CW570" s="69"/>
      <c r="CX570" s="69"/>
      <c r="CY570" s="66"/>
      <c r="CZ570" s="69"/>
      <c r="DA570" s="69"/>
      <c r="DB570" s="69"/>
      <c r="DC570" s="66"/>
      <c r="DD570" s="69"/>
      <c r="DE570" s="69"/>
      <c r="DF570" s="69"/>
      <c r="DG570" s="66"/>
      <c r="DH570" s="69"/>
      <c r="DI570" s="69"/>
      <c r="DJ570" s="69"/>
      <c r="DK570" s="70"/>
    </row>
    <row r="571" spans="63:115">
      <c r="BK571" s="69"/>
      <c r="BL571" s="69"/>
      <c r="BM571" s="69"/>
      <c r="BN571" s="66"/>
      <c r="BO571" s="69"/>
      <c r="BP571" s="69"/>
      <c r="BQ571" s="69"/>
      <c r="BR571" s="69"/>
      <c r="BS571" s="69"/>
      <c r="BT571" s="69"/>
      <c r="BU571" s="69"/>
      <c r="BV571" s="69"/>
      <c r="BW571" s="69"/>
      <c r="BX571" s="69"/>
      <c r="BY571" s="69"/>
      <c r="BZ571" s="69"/>
      <c r="CA571" s="66"/>
      <c r="CB571" s="69"/>
      <c r="CC571" s="69"/>
      <c r="CD571" s="69"/>
      <c r="CE571" s="66"/>
      <c r="CF571" s="69"/>
      <c r="CG571" s="69"/>
      <c r="CH571" s="69"/>
      <c r="CI571" s="66"/>
      <c r="CJ571" s="69"/>
      <c r="CK571" s="69"/>
      <c r="CL571" s="69"/>
      <c r="CM571" s="66"/>
      <c r="CN571" s="69"/>
      <c r="CO571" s="69"/>
      <c r="CP571" s="69"/>
      <c r="CQ571" s="66"/>
      <c r="CR571" s="69"/>
      <c r="CS571" s="69"/>
      <c r="CT571" s="69"/>
      <c r="CU571" s="66"/>
      <c r="CV571" s="69"/>
      <c r="CW571" s="69"/>
      <c r="CX571" s="69"/>
      <c r="CY571" s="66"/>
      <c r="CZ571" s="69"/>
      <c r="DA571" s="69"/>
      <c r="DB571" s="69"/>
      <c r="DC571" s="66"/>
      <c r="DD571" s="69"/>
      <c r="DE571" s="69"/>
      <c r="DF571" s="69"/>
      <c r="DG571" s="66"/>
      <c r="DH571" s="69"/>
      <c r="DI571" s="69"/>
      <c r="DJ571" s="69"/>
      <c r="DK571" s="70"/>
    </row>
    <row r="572" spans="63:115">
      <c r="BK572" s="69"/>
      <c r="BL572" s="69"/>
      <c r="BM572" s="69"/>
      <c r="BN572" s="66"/>
      <c r="BO572" s="69"/>
      <c r="BP572" s="69"/>
      <c r="BQ572" s="69"/>
      <c r="BR572" s="69"/>
      <c r="BS572" s="69"/>
      <c r="BT572" s="69"/>
      <c r="BU572" s="69"/>
      <c r="BV572" s="69"/>
      <c r="BW572" s="69"/>
      <c r="BX572" s="69"/>
      <c r="BY572" s="69"/>
      <c r="BZ572" s="69"/>
      <c r="CA572" s="66"/>
      <c r="CB572" s="69"/>
      <c r="CC572" s="69"/>
      <c r="CD572" s="69"/>
      <c r="CE572" s="66"/>
      <c r="CF572" s="69"/>
      <c r="CG572" s="69"/>
      <c r="CH572" s="69"/>
      <c r="CI572" s="66"/>
      <c r="CJ572" s="69"/>
      <c r="CK572" s="69"/>
      <c r="CL572" s="69"/>
      <c r="CM572" s="66"/>
      <c r="CN572" s="69"/>
      <c r="CO572" s="69"/>
      <c r="CP572" s="69"/>
      <c r="CQ572" s="66"/>
      <c r="CR572" s="69"/>
      <c r="CS572" s="69"/>
      <c r="CT572" s="69"/>
      <c r="CU572" s="66"/>
      <c r="CV572" s="69"/>
      <c r="CW572" s="69"/>
      <c r="CX572" s="69"/>
      <c r="CY572" s="66"/>
      <c r="CZ572" s="69"/>
      <c r="DA572" s="69"/>
      <c r="DB572" s="69"/>
      <c r="DC572" s="66"/>
      <c r="DD572" s="69"/>
      <c r="DE572" s="69"/>
      <c r="DF572" s="69"/>
      <c r="DG572" s="66"/>
      <c r="DH572" s="69"/>
      <c r="DI572" s="69"/>
      <c r="DJ572" s="69"/>
      <c r="DK572" s="70"/>
    </row>
    <row r="573" spans="63:115">
      <c r="BK573" s="69"/>
      <c r="BL573" s="69"/>
      <c r="BM573" s="69"/>
      <c r="BN573" s="66"/>
      <c r="BO573" s="69"/>
      <c r="BP573" s="69"/>
      <c r="BQ573" s="69"/>
      <c r="BR573" s="69"/>
      <c r="BS573" s="69"/>
      <c r="BT573" s="69"/>
      <c r="BU573" s="69"/>
      <c r="BV573" s="69"/>
      <c r="BW573" s="69"/>
      <c r="BX573" s="69"/>
      <c r="BY573" s="69"/>
      <c r="BZ573" s="69"/>
      <c r="CA573" s="66"/>
      <c r="CB573" s="69"/>
      <c r="CC573" s="69"/>
      <c r="CD573" s="69"/>
      <c r="CE573" s="66"/>
      <c r="CF573" s="69"/>
      <c r="CG573" s="69"/>
      <c r="CH573" s="69"/>
      <c r="CI573" s="66"/>
      <c r="CJ573" s="69"/>
      <c r="CK573" s="69"/>
      <c r="CL573" s="69"/>
      <c r="CM573" s="66"/>
      <c r="CN573" s="69"/>
      <c r="CO573" s="69"/>
      <c r="CP573" s="69"/>
      <c r="CQ573" s="66"/>
      <c r="CR573" s="69"/>
      <c r="CS573" s="69"/>
      <c r="CT573" s="69"/>
      <c r="CU573" s="66"/>
      <c r="CV573" s="69"/>
      <c r="CW573" s="69"/>
      <c r="CX573" s="69"/>
      <c r="CY573" s="66"/>
      <c r="CZ573" s="69"/>
      <c r="DA573" s="69"/>
      <c r="DB573" s="69"/>
      <c r="DC573" s="66"/>
      <c r="DD573" s="69"/>
      <c r="DE573" s="69"/>
      <c r="DF573" s="69"/>
      <c r="DG573" s="66"/>
      <c r="DH573" s="69"/>
      <c r="DI573" s="69"/>
      <c r="DJ573" s="69"/>
      <c r="DK573" s="70"/>
    </row>
    <row r="574" spans="63:115">
      <c r="BK574" s="69"/>
      <c r="BL574" s="69"/>
      <c r="BM574" s="69"/>
      <c r="BN574" s="66"/>
      <c r="BO574" s="69"/>
      <c r="BP574" s="69"/>
      <c r="BQ574" s="69"/>
      <c r="BR574" s="69"/>
      <c r="BS574" s="69"/>
      <c r="BT574" s="69"/>
      <c r="BU574" s="69"/>
      <c r="BV574" s="69"/>
      <c r="BW574" s="69"/>
      <c r="BX574" s="69"/>
      <c r="BY574" s="69"/>
      <c r="BZ574" s="69"/>
      <c r="CA574" s="66"/>
      <c r="CB574" s="69"/>
      <c r="CC574" s="69"/>
      <c r="CD574" s="69"/>
      <c r="CE574" s="66"/>
      <c r="CF574" s="69"/>
      <c r="CG574" s="69"/>
      <c r="CH574" s="69"/>
      <c r="CI574" s="66"/>
      <c r="CJ574" s="69"/>
      <c r="CK574" s="69"/>
      <c r="CL574" s="69"/>
      <c r="CM574" s="66"/>
      <c r="CN574" s="69"/>
      <c r="CO574" s="69"/>
      <c r="CP574" s="69"/>
      <c r="CQ574" s="66"/>
      <c r="CR574" s="69"/>
      <c r="CS574" s="69"/>
      <c r="CT574" s="69"/>
      <c r="CU574" s="66"/>
      <c r="CV574" s="69"/>
      <c r="CW574" s="69"/>
      <c r="CX574" s="69"/>
      <c r="CY574" s="66"/>
      <c r="CZ574" s="69"/>
      <c r="DA574" s="69"/>
      <c r="DB574" s="69"/>
      <c r="DC574" s="66"/>
      <c r="DD574" s="69"/>
      <c r="DE574" s="69"/>
      <c r="DF574" s="69"/>
      <c r="DG574" s="66"/>
      <c r="DH574" s="69"/>
      <c r="DI574" s="69"/>
      <c r="DJ574" s="69"/>
      <c r="DK574" s="70"/>
    </row>
    <row r="575" spans="63:115">
      <c r="BK575" s="69"/>
      <c r="BL575" s="69"/>
      <c r="BM575" s="69"/>
      <c r="BN575" s="66"/>
      <c r="BO575" s="69"/>
      <c r="BP575" s="69"/>
      <c r="BQ575" s="69"/>
      <c r="BR575" s="69"/>
      <c r="BS575" s="69"/>
      <c r="BT575" s="69"/>
      <c r="BU575" s="69"/>
      <c r="BV575" s="69"/>
      <c r="BW575" s="69"/>
      <c r="BX575" s="69"/>
      <c r="BY575" s="69"/>
      <c r="BZ575" s="69"/>
      <c r="CA575" s="66"/>
      <c r="CB575" s="69"/>
      <c r="CC575" s="69"/>
      <c r="CD575" s="69"/>
      <c r="CE575" s="66"/>
      <c r="CF575" s="69"/>
      <c r="CG575" s="69"/>
      <c r="CH575" s="69"/>
      <c r="CI575" s="66"/>
      <c r="CJ575" s="69"/>
      <c r="CK575" s="69"/>
      <c r="CL575" s="69"/>
      <c r="CM575" s="66"/>
      <c r="CN575" s="69"/>
      <c r="CO575" s="69"/>
      <c r="CP575" s="69"/>
      <c r="CQ575" s="66"/>
      <c r="CR575" s="69"/>
      <c r="CS575" s="69"/>
      <c r="CT575" s="69"/>
      <c r="CU575" s="66"/>
      <c r="CV575" s="69"/>
      <c r="CW575" s="69"/>
      <c r="CX575" s="69"/>
      <c r="CY575" s="66"/>
      <c r="CZ575" s="69"/>
      <c r="DA575" s="69"/>
      <c r="DB575" s="69"/>
      <c r="DC575" s="66"/>
      <c r="DD575" s="69"/>
      <c r="DE575" s="69"/>
      <c r="DF575" s="69"/>
      <c r="DG575" s="66"/>
      <c r="DH575" s="69"/>
      <c r="DI575" s="69"/>
      <c r="DJ575" s="69"/>
      <c r="DK575" s="70"/>
    </row>
    <row r="576" spans="63:115">
      <c r="BK576" s="69"/>
      <c r="BL576" s="69"/>
      <c r="BM576" s="69"/>
      <c r="BN576" s="66"/>
      <c r="BO576" s="69"/>
      <c r="BP576" s="69"/>
      <c r="BQ576" s="69"/>
      <c r="BR576" s="69"/>
      <c r="BS576" s="69"/>
      <c r="BT576" s="69"/>
      <c r="BU576" s="69"/>
      <c r="BV576" s="69"/>
      <c r="BW576" s="69"/>
      <c r="BX576" s="69"/>
      <c r="BY576" s="69"/>
      <c r="BZ576" s="69"/>
      <c r="CA576" s="66"/>
      <c r="CB576" s="69"/>
      <c r="CC576" s="69"/>
      <c r="CD576" s="69"/>
      <c r="CE576" s="66"/>
      <c r="CF576" s="69"/>
      <c r="CG576" s="69"/>
      <c r="CH576" s="69"/>
      <c r="CI576" s="66"/>
      <c r="CJ576" s="69"/>
      <c r="CK576" s="69"/>
      <c r="CL576" s="69"/>
      <c r="CM576" s="66"/>
      <c r="CN576" s="69"/>
      <c r="CO576" s="69"/>
      <c r="CP576" s="69"/>
      <c r="CQ576" s="66"/>
      <c r="CR576" s="69"/>
      <c r="CS576" s="69"/>
      <c r="CT576" s="69"/>
      <c r="CU576" s="66"/>
      <c r="CV576" s="69"/>
      <c r="CW576" s="69"/>
      <c r="CX576" s="69"/>
      <c r="CY576" s="66"/>
      <c r="CZ576" s="69"/>
      <c r="DA576" s="69"/>
      <c r="DB576" s="69"/>
      <c r="DC576" s="66"/>
      <c r="DD576" s="69"/>
      <c r="DE576" s="69"/>
      <c r="DF576" s="69"/>
      <c r="DG576" s="66"/>
      <c r="DH576" s="69"/>
      <c r="DI576" s="69"/>
      <c r="DJ576" s="69"/>
      <c r="DK576" s="70"/>
    </row>
    <row r="577" spans="63:115">
      <c r="BK577" s="69"/>
      <c r="BL577" s="69"/>
      <c r="BM577" s="69"/>
      <c r="BN577" s="66"/>
      <c r="BO577" s="69"/>
      <c r="BP577" s="69"/>
      <c r="BQ577" s="69"/>
      <c r="BR577" s="69"/>
      <c r="BS577" s="69"/>
      <c r="BT577" s="69"/>
      <c r="BU577" s="69"/>
      <c r="BV577" s="69"/>
      <c r="BW577" s="69"/>
      <c r="BX577" s="69"/>
      <c r="BY577" s="69"/>
      <c r="BZ577" s="69"/>
      <c r="CA577" s="66"/>
      <c r="CB577" s="69"/>
      <c r="CC577" s="69"/>
      <c r="CD577" s="69"/>
      <c r="CE577" s="66"/>
      <c r="CF577" s="69"/>
      <c r="CG577" s="69"/>
      <c r="CH577" s="69"/>
      <c r="CI577" s="66"/>
      <c r="CJ577" s="69"/>
      <c r="CK577" s="69"/>
      <c r="CL577" s="69"/>
      <c r="CM577" s="66"/>
      <c r="CN577" s="69"/>
      <c r="CO577" s="69"/>
      <c r="CP577" s="69"/>
      <c r="CQ577" s="66"/>
      <c r="CR577" s="69"/>
      <c r="CS577" s="69"/>
      <c r="CT577" s="69"/>
      <c r="CU577" s="66"/>
      <c r="CV577" s="69"/>
      <c r="CW577" s="69"/>
      <c r="CX577" s="69"/>
      <c r="CY577" s="66"/>
      <c r="CZ577" s="69"/>
      <c r="DA577" s="69"/>
      <c r="DB577" s="69"/>
      <c r="DC577" s="66"/>
      <c r="DD577" s="69"/>
      <c r="DE577" s="69"/>
      <c r="DF577" s="69"/>
      <c r="DG577" s="66"/>
      <c r="DH577" s="69"/>
      <c r="DI577" s="69"/>
      <c r="DJ577" s="69"/>
      <c r="DK577" s="70"/>
    </row>
    <row r="578" spans="63:115">
      <c r="BK578" s="69"/>
      <c r="BL578" s="69"/>
      <c r="BM578" s="69"/>
      <c r="BN578" s="66"/>
      <c r="BO578" s="69"/>
      <c r="BP578" s="69"/>
      <c r="BQ578" s="69"/>
      <c r="BR578" s="69"/>
      <c r="BS578" s="69"/>
      <c r="BT578" s="69"/>
      <c r="BU578" s="69"/>
      <c r="BV578" s="69"/>
      <c r="BW578" s="69"/>
      <c r="BX578" s="69"/>
      <c r="BY578" s="69"/>
      <c r="BZ578" s="69"/>
      <c r="CA578" s="66"/>
      <c r="CB578" s="69"/>
      <c r="CC578" s="69"/>
      <c r="CD578" s="69"/>
      <c r="CE578" s="66"/>
      <c r="CF578" s="69"/>
      <c r="CG578" s="69"/>
      <c r="CH578" s="69"/>
      <c r="CI578" s="66"/>
      <c r="CJ578" s="69"/>
      <c r="CK578" s="69"/>
      <c r="CL578" s="69"/>
      <c r="CM578" s="66"/>
      <c r="CN578" s="69"/>
      <c r="CO578" s="69"/>
      <c r="CP578" s="69"/>
      <c r="CQ578" s="66"/>
      <c r="CR578" s="69"/>
      <c r="CS578" s="69"/>
      <c r="CT578" s="69"/>
      <c r="CU578" s="66"/>
      <c r="CV578" s="69"/>
      <c r="CW578" s="69"/>
      <c r="CX578" s="69"/>
      <c r="CY578" s="66"/>
      <c r="CZ578" s="69"/>
      <c r="DA578" s="69"/>
      <c r="DB578" s="69"/>
      <c r="DC578" s="66"/>
      <c r="DD578" s="69"/>
      <c r="DE578" s="69"/>
      <c r="DF578" s="69"/>
      <c r="DG578" s="66"/>
      <c r="DH578" s="69"/>
      <c r="DI578" s="69"/>
      <c r="DJ578" s="69"/>
      <c r="DK578" s="70"/>
    </row>
    <row r="579" spans="63:115">
      <c r="BK579" s="69"/>
      <c r="BL579" s="69"/>
      <c r="BM579" s="69"/>
      <c r="BN579" s="66"/>
      <c r="BO579" s="69"/>
      <c r="BP579" s="69"/>
      <c r="BQ579" s="69"/>
      <c r="BR579" s="69"/>
      <c r="BS579" s="69"/>
      <c r="BT579" s="69"/>
      <c r="BU579" s="69"/>
      <c r="BV579" s="69"/>
      <c r="BW579" s="69"/>
      <c r="BX579" s="69"/>
      <c r="BY579" s="69"/>
      <c r="BZ579" s="69"/>
      <c r="CA579" s="66"/>
      <c r="CB579" s="69"/>
      <c r="CC579" s="69"/>
      <c r="CD579" s="69"/>
      <c r="CE579" s="66"/>
      <c r="CF579" s="69"/>
      <c r="CG579" s="69"/>
      <c r="CH579" s="69"/>
      <c r="CI579" s="66"/>
      <c r="CJ579" s="69"/>
      <c r="CK579" s="69"/>
      <c r="CL579" s="69"/>
      <c r="CM579" s="66"/>
      <c r="CN579" s="69"/>
      <c r="CO579" s="69"/>
      <c r="CP579" s="69"/>
      <c r="CQ579" s="66"/>
      <c r="CR579" s="69"/>
      <c r="CS579" s="69"/>
      <c r="CT579" s="69"/>
      <c r="CU579" s="66"/>
      <c r="CV579" s="69"/>
      <c r="CW579" s="69"/>
      <c r="CX579" s="69"/>
      <c r="CY579" s="66"/>
      <c r="CZ579" s="69"/>
      <c r="DA579" s="69"/>
      <c r="DB579" s="69"/>
      <c r="DC579" s="66"/>
      <c r="DD579" s="69"/>
      <c r="DE579" s="69"/>
      <c r="DF579" s="69"/>
      <c r="DG579" s="66"/>
      <c r="DH579" s="69"/>
      <c r="DI579" s="69"/>
      <c r="DJ579" s="69"/>
      <c r="DK579" s="70"/>
    </row>
    <row r="580" spans="63:115">
      <c r="BK580" s="69"/>
      <c r="BL580" s="69"/>
      <c r="BM580" s="69"/>
      <c r="BN580" s="66"/>
      <c r="BO580" s="69"/>
      <c r="BP580" s="69"/>
      <c r="BQ580" s="69"/>
      <c r="BR580" s="69"/>
      <c r="BS580" s="69"/>
      <c r="BT580" s="69"/>
      <c r="BU580" s="69"/>
      <c r="BV580" s="69"/>
      <c r="BW580" s="69"/>
      <c r="BX580" s="69"/>
      <c r="BY580" s="69"/>
      <c r="BZ580" s="69"/>
      <c r="CA580" s="66"/>
      <c r="CB580" s="69"/>
      <c r="CC580" s="69"/>
      <c r="CD580" s="69"/>
      <c r="CE580" s="66"/>
      <c r="CF580" s="69"/>
      <c r="CG580" s="69"/>
      <c r="CH580" s="69"/>
      <c r="CI580" s="66"/>
      <c r="CJ580" s="69"/>
      <c r="CK580" s="69"/>
      <c r="CL580" s="69"/>
      <c r="CM580" s="66"/>
      <c r="CN580" s="69"/>
      <c r="CO580" s="69"/>
      <c r="CP580" s="69"/>
      <c r="CQ580" s="66"/>
      <c r="CR580" s="69"/>
      <c r="CS580" s="69"/>
      <c r="CT580" s="69"/>
      <c r="CU580" s="66"/>
      <c r="CV580" s="69"/>
      <c r="CW580" s="69"/>
      <c r="CX580" s="69"/>
      <c r="CY580" s="66"/>
      <c r="CZ580" s="69"/>
      <c r="DA580" s="69"/>
      <c r="DB580" s="69"/>
      <c r="DC580" s="66"/>
      <c r="DD580" s="69"/>
      <c r="DE580" s="69"/>
      <c r="DF580" s="69"/>
      <c r="DG580" s="66"/>
      <c r="DH580" s="69"/>
      <c r="DI580" s="69"/>
      <c r="DJ580" s="69"/>
      <c r="DK580" s="70"/>
    </row>
    <row r="581" spans="63:115">
      <c r="BK581" s="69"/>
      <c r="BL581" s="69"/>
      <c r="BM581" s="69"/>
      <c r="BN581" s="66"/>
      <c r="BO581" s="69"/>
      <c r="BP581" s="69"/>
      <c r="BQ581" s="69"/>
      <c r="BR581" s="69"/>
      <c r="BS581" s="69"/>
      <c r="BT581" s="69"/>
      <c r="BU581" s="69"/>
      <c r="BV581" s="69"/>
      <c r="BW581" s="69"/>
      <c r="BX581" s="69"/>
      <c r="BY581" s="69"/>
      <c r="BZ581" s="69"/>
      <c r="CA581" s="66"/>
      <c r="CB581" s="69"/>
      <c r="CC581" s="69"/>
      <c r="CD581" s="69"/>
      <c r="CE581" s="66"/>
      <c r="CF581" s="69"/>
      <c r="CG581" s="69"/>
      <c r="CH581" s="69"/>
      <c r="CI581" s="66"/>
      <c r="CJ581" s="69"/>
      <c r="CK581" s="69"/>
      <c r="CL581" s="69"/>
      <c r="CM581" s="66"/>
      <c r="CN581" s="69"/>
      <c r="CO581" s="69"/>
      <c r="CP581" s="69"/>
      <c r="CQ581" s="66"/>
      <c r="CR581" s="69"/>
      <c r="CS581" s="69"/>
      <c r="CT581" s="69"/>
      <c r="CU581" s="66"/>
      <c r="CV581" s="69"/>
      <c r="CW581" s="69"/>
      <c r="CX581" s="69"/>
      <c r="CY581" s="66"/>
      <c r="CZ581" s="69"/>
      <c r="DA581" s="69"/>
      <c r="DB581" s="69"/>
      <c r="DC581" s="66"/>
      <c r="DD581" s="69"/>
      <c r="DE581" s="69"/>
      <c r="DF581" s="69"/>
      <c r="DG581" s="66"/>
      <c r="DH581" s="69"/>
      <c r="DI581" s="69"/>
      <c r="DJ581" s="69"/>
      <c r="DK581" s="70"/>
    </row>
    <row r="582" spans="63:115">
      <c r="BK582" s="69"/>
      <c r="BL582" s="69"/>
      <c r="BM582" s="69"/>
      <c r="BN582" s="66"/>
      <c r="BO582" s="69"/>
      <c r="BP582" s="69"/>
      <c r="BQ582" s="69"/>
      <c r="BR582" s="69"/>
      <c r="BS582" s="69"/>
      <c r="BT582" s="69"/>
      <c r="BU582" s="69"/>
      <c r="BV582" s="69"/>
      <c r="BW582" s="69"/>
      <c r="BX582" s="69"/>
      <c r="BY582" s="69"/>
      <c r="BZ582" s="69"/>
      <c r="CA582" s="66"/>
      <c r="CB582" s="69"/>
      <c r="CC582" s="69"/>
      <c r="CD582" s="69"/>
      <c r="CE582" s="66"/>
      <c r="CF582" s="69"/>
      <c r="CG582" s="69"/>
      <c r="CH582" s="69"/>
      <c r="CI582" s="66"/>
      <c r="CJ582" s="69"/>
      <c r="CK582" s="69"/>
      <c r="CL582" s="69"/>
      <c r="CM582" s="66"/>
      <c r="CN582" s="69"/>
      <c r="CO582" s="69"/>
      <c r="CP582" s="69"/>
      <c r="CQ582" s="66"/>
      <c r="CR582" s="69"/>
      <c r="CS582" s="69"/>
      <c r="CT582" s="69"/>
      <c r="CU582" s="66"/>
      <c r="CV582" s="69"/>
      <c r="CW582" s="69"/>
      <c r="CX582" s="69"/>
      <c r="CY582" s="66"/>
      <c r="CZ582" s="69"/>
      <c r="DA582" s="69"/>
      <c r="DB582" s="69"/>
      <c r="DC582" s="66"/>
      <c r="DD582" s="69"/>
      <c r="DE582" s="69"/>
      <c r="DF582" s="69"/>
      <c r="DG582" s="66"/>
      <c r="DH582" s="69"/>
      <c r="DI582" s="69"/>
      <c r="DJ582" s="69"/>
      <c r="DK582" s="70"/>
    </row>
    <row r="583" spans="63:115">
      <c r="BK583" s="69"/>
      <c r="BL583" s="69"/>
      <c r="BM583" s="69"/>
      <c r="BN583" s="66"/>
      <c r="BO583" s="69"/>
      <c r="BP583" s="69"/>
      <c r="BQ583" s="69"/>
      <c r="BR583" s="69"/>
      <c r="BS583" s="69"/>
      <c r="BT583" s="69"/>
      <c r="BU583" s="69"/>
      <c r="BV583" s="69"/>
      <c r="BW583" s="69"/>
      <c r="BX583" s="69"/>
      <c r="BY583" s="69"/>
      <c r="BZ583" s="69"/>
      <c r="CA583" s="66"/>
      <c r="CB583" s="69"/>
      <c r="CC583" s="69"/>
      <c r="CD583" s="69"/>
      <c r="CE583" s="66"/>
      <c r="CF583" s="69"/>
      <c r="CG583" s="69"/>
      <c r="CH583" s="69"/>
      <c r="CI583" s="66"/>
      <c r="CJ583" s="69"/>
      <c r="CK583" s="69"/>
      <c r="CL583" s="69"/>
      <c r="CM583" s="66"/>
      <c r="CN583" s="69"/>
      <c r="CO583" s="69"/>
      <c r="CP583" s="69"/>
      <c r="CQ583" s="66"/>
      <c r="CR583" s="69"/>
      <c r="CS583" s="69"/>
      <c r="CT583" s="69"/>
      <c r="CU583" s="66"/>
      <c r="CV583" s="69"/>
      <c r="CW583" s="69"/>
      <c r="CX583" s="69"/>
      <c r="CY583" s="66"/>
      <c r="CZ583" s="69"/>
      <c r="DA583" s="69"/>
      <c r="DB583" s="69"/>
      <c r="DC583" s="66"/>
      <c r="DD583" s="69"/>
      <c r="DE583" s="69"/>
      <c r="DF583" s="69"/>
      <c r="DG583" s="66"/>
      <c r="DH583" s="69"/>
      <c r="DI583" s="69"/>
      <c r="DJ583" s="69"/>
      <c r="DK583" s="70"/>
    </row>
    <row r="584" spans="63:115">
      <c r="BK584" s="69"/>
      <c r="BL584" s="69"/>
      <c r="BM584" s="69"/>
      <c r="BN584" s="66"/>
      <c r="BO584" s="69"/>
      <c r="BP584" s="69"/>
      <c r="BQ584" s="69"/>
      <c r="BR584" s="69"/>
      <c r="BS584" s="69"/>
      <c r="BT584" s="69"/>
      <c r="BU584" s="69"/>
      <c r="BV584" s="69"/>
      <c r="BW584" s="69"/>
      <c r="BX584" s="69"/>
      <c r="BY584" s="69"/>
      <c r="BZ584" s="69"/>
      <c r="CA584" s="66"/>
      <c r="CB584" s="69"/>
      <c r="CC584" s="69"/>
      <c r="CD584" s="69"/>
      <c r="CE584" s="66"/>
      <c r="CF584" s="69"/>
      <c r="CG584" s="69"/>
      <c r="CH584" s="69"/>
      <c r="CI584" s="66"/>
      <c r="CJ584" s="69"/>
      <c r="CK584" s="69"/>
      <c r="CL584" s="69"/>
      <c r="CM584" s="66"/>
      <c r="CN584" s="69"/>
      <c r="CO584" s="69"/>
      <c r="CP584" s="69"/>
      <c r="CQ584" s="66"/>
      <c r="CR584" s="69"/>
      <c r="CS584" s="69"/>
      <c r="CT584" s="69"/>
      <c r="CU584" s="66"/>
      <c r="CV584" s="69"/>
      <c r="CW584" s="69"/>
      <c r="CX584" s="69"/>
      <c r="CY584" s="66"/>
      <c r="CZ584" s="69"/>
      <c r="DA584" s="69"/>
      <c r="DB584" s="69"/>
      <c r="DC584" s="66"/>
      <c r="DD584" s="69"/>
      <c r="DE584" s="69"/>
      <c r="DF584" s="69"/>
      <c r="DG584" s="66"/>
      <c r="DH584" s="69"/>
      <c r="DI584" s="69"/>
      <c r="DJ584" s="69"/>
      <c r="DK584" s="70"/>
    </row>
    <row r="585" spans="63:115">
      <c r="BK585" s="69"/>
      <c r="BL585" s="69"/>
      <c r="BM585" s="69"/>
      <c r="BN585" s="66"/>
      <c r="BO585" s="69"/>
      <c r="BP585" s="69"/>
      <c r="BQ585" s="69"/>
      <c r="BR585" s="69"/>
      <c r="BS585" s="69"/>
      <c r="BT585" s="69"/>
      <c r="BU585" s="69"/>
      <c r="BV585" s="69"/>
      <c r="BW585" s="69"/>
      <c r="BX585" s="69"/>
      <c r="BY585" s="69"/>
      <c r="BZ585" s="69"/>
      <c r="CA585" s="66"/>
      <c r="CB585" s="69"/>
      <c r="CC585" s="69"/>
      <c r="CD585" s="69"/>
      <c r="CE585" s="66"/>
      <c r="CF585" s="69"/>
      <c r="CG585" s="69"/>
      <c r="CH585" s="69"/>
      <c r="CI585" s="66"/>
      <c r="CJ585" s="69"/>
      <c r="CK585" s="69"/>
      <c r="CL585" s="69"/>
      <c r="CM585" s="66"/>
      <c r="CN585" s="69"/>
      <c r="CO585" s="69"/>
      <c r="CP585" s="69"/>
      <c r="CQ585" s="66"/>
      <c r="CR585" s="69"/>
      <c r="CS585" s="69"/>
      <c r="CT585" s="69"/>
      <c r="CU585" s="66"/>
      <c r="CV585" s="69"/>
      <c r="CW585" s="69"/>
      <c r="CX585" s="69"/>
      <c r="CY585" s="66"/>
      <c r="CZ585" s="69"/>
      <c r="DA585" s="69"/>
      <c r="DB585" s="69"/>
      <c r="DC585" s="66"/>
      <c r="DD585" s="69"/>
      <c r="DE585" s="69"/>
      <c r="DF585" s="69"/>
      <c r="DG585" s="66"/>
      <c r="DH585" s="69"/>
      <c r="DI585" s="69"/>
      <c r="DJ585" s="69"/>
      <c r="DK585" s="70"/>
    </row>
    <row r="586" spans="63:115">
      <c r="BK586" s="69"/>
      <c r="BL586" s="69"/>
      <c r="BM586" s="69"/>
      <c r="BN586" s="66"/>
      <c r="BO586" s="69"/>
      <c r="BP586" s="69"/>
      <c r="BQ586" s="69"/>
      <c r="BR586" s="69"/>
      <c r="BS586" s="69"/>
      <c r="BT586" s="69"/>
      <c r="BU586" s="69"/>
      <c r="BV586" s="69"/>
      <c r="BW586" s="69"/>
      <c r="BX586" s="69"/>
      <c r="BY586" s="69"/>
      <c r="BZ586" s="69"/>
      <c r="CA586" s="66"/>
      <c r="CB586" s="69"/>
      <c r="CC586" s="69"/>
      <c r="CD586" s="69"/>
      <c r="CE586" s="66"/>
      <c r="CF586" s="69"/>
      <c r="CG586" s="69"/>
      <c r="CH586" s="69"/>
      <c r="CI586" s="66"/>
      <c r="CJ586" s="69"/>
      <c r="CK586" s="69"/>
      <c r="CL586" s="69"/>
      <c r="CM586" s="66"/>
      <c r="CN586" s="69"/>
      <c r="CO586" s="69"/>
      <c r="CP586" s="69"/>
      <c r="CQ586" s="66"/>
      <c r="CR586" s="69"/>
      <c r="CS586" s="69"/>
      <c r="CT586" s="69"/>
      <c r="CU586" s="66"/>
      <c r="CV586" s="69"/>
      <c r="CW586" s="69"/>
      <c r="CX586" s="69"/>
      <c r="CY586" s="66"/>
      <c r="CZ586" s="69"/>
      <c r="DA586" s="69"/>
      <c r="DB586" s="69"/>
      <c r="DC586" s="66"/>
      <c r="DD586" s="69"/>
      <c r="DE586" s="69"/>
      <c r="DF586" s="69"/>
      <c r="DG586" s="66"/>
      <c r="DH586" s="69"/>
      <c r="DI586" s="69"/>
      <c r="DJ586" s="69"/>
      <c r="DK586" s="70"/>
    </row>
    <row r="587" spans="63:115">
      <c r="BK587" s="69"/>
      <c r="BL587" s="69"/>
      <c r="BM587" s="69"/>
      <c r="BN587" s="66"/>
      <c r="BO587" s="69"/>
      <c r="BP587" s="69"/>
      <c r="BQ587" s="69"/>
      <c r="BR587" s="69"/>
      <c r="BS587" s="69"/>
      <c r="BT587" s="69"/>
      <c r="BU587" s="69"/>
      <c r="BV587" s="69"/>
      <c r="BW587" s="69"/>
      <c r="BX587" s="69"/>
      <c r="BY587" s="69"/>
      <c r="BZ587" s="69"/>
      <c r="CA587" s="66"/>
      <c r="CB587" s="69"/>
      <c r="CC587" s="69"/>
      <c r="CD587" s="69"/>
      <c r="CE587" s="66"/>
      <c r="CF587" s="69"/>
      <c r="CG587" s="69"/>
      <c r="CH587" s="69"/>
      <c r="CI587" s="66"/>
      <c r="CJ587" s="69"/>
      <c r="CK587" s="69"/>
      <c r="CL587" s="69"/>
      <c r="CM587" s="66"/>
      <c r="CN587" s="69"/>
      <c r="CO587" s="69"/>
      <c r="CP587" s="69"/>
      <c r="CQ587" s="66"/>
      <c r="CR587" s="69"/>
      <c r="CS587" s="69"/>
      <c r="CT587" s="69"/>
      <c r="CU587" s="66"/>
      <c r="CV587" s="69"/>
      <c r="CW587" s="69"/>
      <c r="CX587" s="69"/>
      <c r="CY587" s="66"/>
      <c r="CZ587" s="69"/>
      <c r="DA587" s="69"/>
      <c r="DB587" s="69"/>
      <c r="DC587" s="66"/>
      <c r="DD587" s="69"/>
      <c r="DE587" s="69"/>
      <c r="DF587" s="69"/>
      <c r="DG587" s="66"/>
      <c r="DH587" s="69"/>
      <c r="DI587" s="69"/>
      <c r="DJ587" s="69"/>
      <c r="DK587" s="70"/>
    </row>
    <row r="588" spans="63:115">
      <c r="BK588" s="69"/>
      <c r="BL588" s="69"/>
      <c r="BM588" s="69"/>
      <c r="BN588" s="66"/>
      <c r="BO588" s="69"/>
      <c r="BP588" s="69"/>
      <c r="BQ588" s="69"/>
      <c r="BR588" s="69"/>
      <c r="BS588" s="69"/>
      <c r="BT588" s="69"/>
      <c r="BU588" s="69"/>
      <c r="BV588" s="69"/>
      <c r="BW588" s="69"/>
      <c r="BX588" s="69"/>
      <c r="BY588" s="69"/>
      <c r="BZ588" s="69"/>
      <c r="CA588" s="66"/>
      <c r="CB588" s="69"/>
      <c r="CC588" s="69"/>
      <c r="CD588" s="69"/>
      <c r="CE588" s="66"/>
      <c r="CF588" s="69"/>
      <c r="CG588" s="69"/>
      <c r="CH588" s="69"/>
      <c r="CI588" s="66"/>
      <c r="CJ588" s="69"/>
      <c r="CK588" s="69"/>
      <c r="CL588" s="69"/>
      <c r="CM588" s="66"/>
      <c r="CN588" s="69"/>
      <c r="CO588" s="69"/>
      <c r="CP588" s="69"/>
      <c r="CQ588" s="66"/>
      <c r="CR588" s="69"/>
      <c r="CS588" s="69"/>
      <c r="CT588" s="69"/>
      <c r="CU588" s="66"/>
      <c r="CV588" s="69"/>
      <c r="CW588" s="69"/>
      <c r="CX588" s="69"/>
      <c r="CY588" s="66"/>
      <c r="CZ588" s="69"/>
      <c r="DA588" s="69"/>
      <c r="DB588" s="69"/>
      <c r="DC588" s="66"/>
      <c r="DD588" s="69"/>
      <c r="DE588" s="69"/>
      <c r="DF588" s="69"/>
      <c r="DG588" s="66"/>
      <c r="DH588" s="69"/>
      <c r="DI588" s="69"/>
      <c r="DJ588" s="69"/>
      <c r="DK588" s="70"/>
    </row>
    <row r="589" spans="63:115">
      <c r="BK589" s="69"/>
      <c r="BL589" s="69"/>
      <c r="BM589" s="69"/>
      <c r="BN589" s="66"/>
      <c r="BO589" s="69"/>
      <c r="BP589" s="69"/>
      <c r="BQ589" s="69"/>
      <c r="BR589" s="69"/>
      <c r="BS589" s="69"/>
      <c r="BT589" s="69"/>
      <c r="BU589" s="69"/>
      <c r="BV589" s="69"/>
      <c r="BW589" s="69"/>
      <c r="BX589" s="69"/>
      <c r="BY589" s="69"/>
      <c r="BZ589" s="69"/>
      <c r="CA589" s="66"/>
      <c r="CB589" s="69"/>
      <c r="CC589" s="69"/>
      <c r="CD589" s="69"/>
      <c r="CE589" s="66"/>
      <c r="CF589" s="69"/>
      <c r="CG589" s="69"/>
      <c r="CH589" s="69"/>
      <c r="CI589" s="66"/>
      <c r="CJ589" s="69"/>
      <c r="CK589" s="69"/>
      <c r="CL589" s="69"/>
      <c r="CM589" s="66"/>
      <c r="CN589" s="69"/>
      <c r="CO589" s="69"/>
      <c r="CP589" s="69"/>
      <c r="CQ589" s="66"/>
      <c r="CR589" s="69"/>
      <c r="CS589" s="69"/>
      <c r="CT589" s="69"/>
      <c r="CU589" s="66"/>
      <c r="CV589" s="69"/>
      <c r="CW589" s="69"/>
      <c r="CX589" s="69"/>
      <c r="CY589" s="66"/>
      <c r="CZ589" s="69"/>
      <c r="DA589" s="69"/>
      <c r="DB589" s="69"/>
      <c r="DC589" s="66"/>
      <c r="DD589" s="69"/>
      <c r="DE589" s="69"/>
      <c r="DF589" s="69"/>
      <c r="DG589" s="66"/>
      <c r="DH589" s="69"/>
      <c r="DI589" s="69"/>
      <c r="DJ589" s="69"/>
      <c r="DK589" s="70"/>
    </row>
    <row r="590" spans="63:115">
      <c r="BK590" s="69"/>
      <c r="BL590" s="69"/>
      <c r="BM590" s="69"/>
      <c r="BN590" s="66"/>
      <c r="BO590" s="69"/>
      <c r="BP590" s="69"/>
      <c r="BQ590" s="69"/>
      <c r="BR590" s="69"/>
      <c r="BS590" s="69"/>
      <c r="BT590" s="69"/>
      <c r="BU590" s="69"/>
      <c r="BV590" s="69"/>
      <c r="BW590" s="69"/>
      <c r="BX590" s="69"/>
      <c r="BY590" s="69"/>
      <c r="BZ590" s="69"/>
      <c r="CA590" s="66"/>
      <c r="CB590" s="69"/>
      <c r="CC590" s="69"/>
      <c r="CD590" s="69"/>
      <c r="CE590" s="66"/>
      <c r="CF590" s="69"/>
      <c r="CG590" s="69"/>
      <c r="CH590" s="69"/>
      <c r="CI590" s="66"/>
      <c r="CJ590" s="69"/>
      <c r="CK590" s="69"/>
      <c r="CL590" s="69"/>
      <c r="CM590" s="66"/>
      <c r="CN590" s="69"/>
      <c r="CO590" s="69"/>
      <c r="CP590" s="69"/>
      <c r="CQ590" s="66"/>
      <c r="CR590" s="69"/>
      <c r="CS590" s="69"/>
      <c r="CT590" s="69"/>
      <c r="CU590" s="66"/>
      <c r="CV590" s="69"/>
      <c r="CW590" s="69"/>
      <c r="CX590" s="69"/>
      <c r="CY590" s="66"/>
      <c r="CZ590" s="69"/>
      <c r="DA590" s="69"/>
      <c r="DB590" s="69"/>
      <c r="DC590" s="66"/>
      <c r="DD590" s="69"/>
      <c r="DE590" s="69"/>
      <c r="DF590" s="69"/>
      <c r="DG590" s="66"/>
      <c r="DH590" s="69"/>
      <c r="DI590" s="69"/>
      <c r="DJ590" s="69"/>
      <c r="DK590" s="70"/>
    </row>
    <row r="591" spans="63:115">
      <c r="BK591" s="69"/>
      <c r="BL591" s="69"/>
      <c r="BM591" s="69"/>
      <c r="BN591" s="66"/>
      <c r="BO591" s="69"/>
      <c r="BP591" s="69"/>
      <c r="BQ591" s="69"/>
      <c r="BR591" s="69"/>
      <c r="BS591" s="69"/>
      <c r="BT591" s="69"/>
      <c r="BU591" s="69"/>
      <c r="BV591" s="69"/>
      <c r="BW591" s="69"/>
      <c r="BX591" s="69"/>
      <c r="BY591" s="69"/>
      <c r="BZ591" s="69"/>
      <c r="CA591" s="66"/>
      <c r="CB591" s="69"/>
      <c r="CC591" s="69"/>
      <c r="CD591" s="69"/>
      <c r="CE591" s="66"/>
      <c r="CF591" s="69"/>
      <c r="CG591" s="69"/>
      <c r="CH591" s="69"/>
      <c r="CI591" s="66"/>
      <c r="CJ591" s="69"/>
      <c r="CK591" s="69"/>
      <c r="CL591" s="69"/>
      <c r="CM591" s="66"/>
      <c r="CN591" s="69"/>
      <c r="CO591" s="69"/>
      <c r="CP591" s="69"/>
      <c r="CQ591" s="66"/>
      <c r="CR591" s="69"/>
      <c r="CS591" s="69"/>
      <c r="CT591" s="69"/>
      <c r="CU591" s="66"/>
      <c r="CV591" s="69"/>
      <c r="CW591" s="69"/>
      <c r="CX591" s="69"/>
      <c r="CY591" s="66"/>
      <c r="CZ591" s="69"/>
      <c r="DA591" s="69"/>
      <c r="DB591" s="69"/>
      <c r="DC591" s="66"/>
      <c r="DD591" s="69"/>
      <c r="DE591" s="69"/>
      <c r="DF591" s="69"/>
      <c r="DG591" s="66"/>
      <c r="DH591" s="69"/>
      <c r="DI591" s="69"/>
      <c r="DJ591" s="69"/>
      <c r="DK591" s="70"/>
    </row>
    <row r="592" spans="63:115">
      <c r="BK592" s="69"/>
      <c r="BL592" s="69"/>
      <c r="BM592" s="69"/>
      <c r="BN592" s="66"/>
      <c r="BO592" s="69"/>
      <c r="BP592" s="69"/>
      <c r="BQ592" s="69"/>
      <c r="BR592" s="69"/>
      <c r="BS592" s="69"/>
      <c r="BT592" s="69"/>
      <c r="BU592" s="69"/>
      <c r="BV592" s="69"/>
      <c r="BW592" s="69"/>
      <c r="BX592" s="69"/>
      <c r="BY592" s="69"/>
      <c r="BZ592" s="69"/>
      <c r="CA592" s="66"/>
      <c r="CB592" s="69"/>
      <c r="CC592" s="69"/>
      <c r="CD592" s="69"/>
      <c r="CE592" s="66"/>
      <c r="CF592" s="69"/>
      <c r="CG592" s="69"/>
      <c r="CH592" s="69"/>
      <c r="CI592" s="66"/>
      <c r="CJ592" s="69"/>
      <c r="CK592" s="69"/>
      <c r="CL592" s="69"/>
      <c r="CM592" s="66"/>
      <c r="CN592" s="69"/>
      <c r="CO592" s="69"/>
      <c r="CP592" s="69"/>
      <c r="CQ592" s="66"/>
      <c r="CR592" s="69"/>
      <c r="CS592" s="69"/>
      <c r="CT592" s="69"/>
      <c r="CU592" s="66"/>
      <c r="CV592" s="69"/>
      <c r="CW592" s="69"/>
      <c r="CX592" s="69"/>
      <c r="CY592" s="66"/>
      <c r="CZ592" s="69"/>
      <c r="DA592" s="69"/>
      <c r="DB592" s="69"/>
      <c r="DC592" s="66"/>
      <c r="DD592" s="69"/>
      <c r="DE592" s="69"/>
      <c r="DF592" s="69"/>
      <c r="DG592" s="66"/>
      <c r="DH592" s="69"/>
      <c r="DI592" s="69"/>
      <c r="DJ592" s="69"/>
      <c r="DK592" s="70"/>
    </row>
    <row r="593" spans="63:115">
      <c r="BK593" s="69"/>
      <c r="BL593" s="69"/>
      <c r="BM593" s="69"/>
      <c r="BN593" s="66"/>
      <c r="BO593" s="69"/>
      <c r="BP593" s="69"/>
      <c r="BQ593" s="69"/>
      <c r="BR593" s="69"/>
      <c r="BS593" s="69"/>
      <c r="BT593" s="69"/>
      <c r="BU593" s="69"/>
      <c r="BV593" s="69"/>
      <c r="BW593" s="69"/>
      <c r="BX593" s="69"/>
      <c r="BY593" s="69"/>
      <c r="BZ593" s="69"/>
      <c r="CA593" s="66"/>
      <c r="CB593" s="69"/>
      <c r="CC593" s="69"/>
      <c r="CD593" s="69"/>
      <c r="CE593" s="66"/>
      <c r="CF593" s="69"/>
      <c r="CG593" s="69"/>
      <c r="CH593" s="69"/>
      <c r="CI593" s="66"/>
      <c r="CJ593" s="69"/>
      <c r="CK593" s="69"/>
      <c r="CL593" s="69"/>
      <c r="CM593" s="66"/>
      <c r="CN593" s="69"/>
      <c r="CO593" s="69"/>
      <c r="CP593" s="69"/>
      <c r="CQ593" s="66"/>
      <c r="CR593" s="69"/>
      <c r="CS593" s="69"/>
      <c r="CT593" s="69"/>
      <c r="CU593" s="66"/>
      <c r="CV593" s="69"/>
      <c r="CW593" s="69"/>
      <c r="CX593" s="69"/>
      <c r="CY593" s="66"/>
      <c r="CZ593" s="69"/>
      <c r="DA593" s="69"/>
      <c r="DB593" s="69"/>
      <c r="DC593" s="66"/>
      <c r="DD593" s="69"/>
      <c r="DE593" s="69"/>
      <c r="DF593" s="69"/>
      <c r="DG593" s="66"/>
      <c r="DH593" s="69"/>
      <c r="DI593" s="69"/>
      <c r="DJ593" s="69"/>
      <c r="DK593" s="70"/>
    </row>
    <row r="594" spans="63:115">
      <c r="BK594" s="69"/>
      <c r="BL594" s="69"/>
      <c r="BM594" s="69"/>
      <c r="BN594" s="66"/>
      <c r="BO594" s="69"/>
      <c r="BP594" s="69"/>
      <c r="BQ594" s="69"/>
      <c r="BR594" s="69"/>
      <c r="BS594" s="69"/>
      <c r="BT594" s="69"/>
      <c r="BU594" s="69"/>
      <c r="BV594" s="69"/>
      <c r="BW594" s="69"/>
      <c r="BX594" s="69"/>
      <c r="BY594" s="69"/>
      <c r="BZ594" s="69"/>
      <c r="CA594" s="66"/>
      <c r="CB594" s="69"/>
      <c r="CC594" s="69"/>
      <c r="CD594" s="69"/>
      <c r="CE594" s="66"/>
      <c r="CF594" s="69"/>
      <c r="CG594" s="69"/>
      <c r="CH594" s="69"/>
      <c r="CI594" s="66"/>
      <c r="CJ594" s="69"/>
      <c r="CK594" s="69"/>
      <c r="CL594" s="69"/>
      <c r="CM594" s="66"/>
      <c r="CN594" s="69"/>
      <c r="CO594" s="69"/>
      <c r="CP594" s="69"/>
      <c r="CQ594" s="66"/>
      <c r="CR594" s="69"/>
      <c r="CS594" s="69"/>
      <c r="CT594" s="69"/>
      <c r="CU594" s="66"/>
      <c r="CV594" s="69"/>
      <c r="CW594" s="69"/>
      <c r="CX594" s="69"/>
      <c r="CY594" s="66"/>
      <c r="CZ594" s="69"/>
      <c r="DA594" s="69"/>
      <c r="DB594" s="69"/>
      <c r="DC594" s="66"/>
      <c r="DD594" s="69"/>
      <c r="DE594" s="69"/>
      <c r="DF594" s="69"/>
      <c r="DG594" s="66"/>
      <c r="DH594" s="69"/>
      <c r="DI594" s="69"/>
      <c r="DJ594" s="69"/>
      <c r="DK594" s="70"/>
    </row>
    <row r="595" spans="63:115">
      <c r="BK595" s="69"/>
      <c r="BL595" s="69"/>
      <c r="BM595" s="69"/>
      <c r="BN595" s="66"/>
      <c r="BO595" s="69"/>
      <c r="BP595" s="69"/>
      <c r="BQ595" s="69"/>
      <c r="BR595" s="69"/>
      <c r="BS595" s="69"/>
      <c r="BT595" s="69"/>
      <c r="BU595" s="69"/>
      <c r="BV595" s="69"/>
      <c r="BW595" s="69"/>
      <c r="BX595" s="69"/>
      <c r="BY595" s="69"/>
      <c r="BZ595" s="69"/>
      <c r="CA595" s="66"/>
      <c r="CB595" s="69"/>
      <c r="CC595" s="69"/>
      <c r="CD595" s="69"/>
      <c r="CE595" s="66"/>
      <c r="CF595" s="69"/>
      <c r="CG595" s="69"/>
      <c r="CH595" s="69"/>
      <c r="CI595" s="66"/>
      <c r="CJ595" s="69"/>
      <c r="CK595" s="69"/>
      <c r="CL595" s="69"/>
      <c r="CM595" s="66"/>
      <c r="CN595" s="69"/>
      <c r="CO595" s="69"/>
      <c r="CP595" s="69"/>
      <c r="CQ595" s="66"/>
      <c r="CR595" s="69"/>
      <c r="CS595" s="69"/>
      <c r="CT595" s="69"/>
      <c r="CU595" s="66"/>
      <c r="CV595" s="69"/>
      <c r="CW595" s="69"/>
      <c r="CX595" s="69"/>
      <c r="CY595" s="66"/>
      <c r="CZ595" s="69"/>
      <c r="DA595" s="69"/>
      <c r="DB595" s="69"/>
      <c r="DC595" s="66"/>
      <c r="DD595" s="69"/>
      <c r="DE595" s="69"/>
      <c r="DF595" s="69"/>
      <c r="DG595" s="66"/>
      <c r="DH595" s="69"/>
      <c r="DI595" s="69"/>
      <c r="DJ595" s="69"/>
      <c r="DK595" s="70"/>
    </row>
    <row r="596" spans="63:115">
      <c r="BK596" s="69"/>
      <c r="BL596" s="69"/>
      <c r="BM596" s="69"/>
      <c r="BN596" s="66"/>
      <c r="BO596" s="69"/>
      <c r="BP596" s="69"/>
      <c r="BQ596" s="69"/>
      <c r="BR596" s="69"/>
      <c r="BS596" s="69"/>
      <c r="BT596" s="69"/>
      <c r="BU596" s="69"/>
      <c r="BV596" s="69"/>
      <c r="BW596" s="69"/>
      <c r="BX596" s="69"/>
      <c r="BY596" s="69"/>
      <c r="BZ596" s="69"/>
      <c r="CA596" s="66"/>
      <c r="CB596" s="69"/>
      <c r="CC596" s="69"/>
      <c r="CD596" s="69"/>
      <c r="CE596" s="66"/>
      <c r="CF596" s="69"/>
      <c r="CG596" s="69"/>
      <c r="CH596" s="69"/>
      <c r="CI596" s="66"/>
      <c r="CJ596" s="69"/>
      <c r="CK596" s="69"/>
      <c r="CL596" s="69"/>
      <c r="CM596" s="66"/>
      <c r="CN596" s="69"/>
      <c r="CO596" s="69"/>
      <c r="CP596" s="69"/>
      <c r="CQ596" s="66"/>
      <c r="CR596" s="69"/>
      <c r="CS596" s="69"/>
      <c r="CT596" s="69"/>
      <c r="CU596" s="66"/>
      <c r="CV596" s="69"/>
      <c r="CW596" s="69"/>
      <c r="CX596" s="69"/>
      <c r="CY596" s="66"/>
      <c r="CZ596" s="69"/>
      <c r="DA596" s="69"/>
      <c r="DB596" s="69"/>
      <c r="DC596" s="66"/>
      <c r="DD596" s="69"/>
      <c r="DE596" s="69"/>
      <c r="DF596" s="69"/>
      <c r="DG596" s="66"/>
      <c r="DH596" s="69"/>
      <c r="DI596" s="69"/>
      <c r="DJ596" s="69"/>
      <c r="DK596" s="70"/>
    </row>
    <row r="597" spans="63:115">
      <c r="BK597" s="69"/>
      <c r="BL597" s="69"/>
      <c r="BM597" s="69"/>
      <c r="BN597" s="66"/>
      <c r="BO597" s="69"/>
      <c r="BP597" s="69"/>
      <c r="BQ597" s="69"/>
      <c r="BR597" s="69"/>
      <c r="BS597" s="69"/>
      <c r="BT597" s="69"/>
      <c r="BU597" s="69"/>
      <c r="BV597" s="69"/>
      <c r="BW597" s="69"/>
      <c r="BX597" s="69"/>
      <c r="BY597" s="69"/>
      <c r="BZ597" s="69"/>
      <c r="CA597" s="66"/>
      <c r="CB597" s="69"/>
      <c r="CC597" s="69"/>
      <c r="CD597" s="69"/>
      <c r="CE597" s="66"/>
      <c r="CF597" s="69"/>
      <c r="CG597" s="69"/>
      <c r="CH597" s="69"/>
      <c r="CI597" s="66"/>
      <c r="CJ597" s="69"/>
      <c r="CK597" s="69"/>
      <c r="CL597" s="69"/>
      <c r="CM597" s="66"/>
      <c r="CN597" s="69"/>
      <c r="CO597" s="69"/>
      <c r="CP597" s="69"/>
      <c r="CQ597" s="66"/>
      <c r="CR597" s="69"/>
      <c r="CS597" s="69"/>
      <c r="CT597" s="69"/>
      <c r="CU597" s="66"/>
      <c r="CV597" s="69"/>
      <c r="CW597" s="69"/>
      <c r="CX597" s="69"/>
      <c r="CY597" s="66"/>
      <c r="CZ597" s="69"/>
      <c r="DA597" s="69"/>
      <c r="DB597" s="69"/>
      <c r="DC597" s="66"/>
      <c r="DD597" s="69"/>
      <c r="DE597" s="69"/>
      <c r="DF597" s="69"/>
      <c r="DG597" s="66"/>
      <c r="DH597" s="69"/>
      <c r="DI597" s="69"/>
      <c r="DJ597" s="69"/>
      <c r="DK597" s="70"/>
    </row>
    <row r="598" spans="63:115">
      <c r="BK598" s="69"/>
      <c r="BL598" s="69"/>
      <c r="BM598" s="69"/>
      <c r="BN598" s="66"/>
      <c r="BO598" s="69"/>
      <c r="BP598" s="69"/>
      <c r="BQ598" s="69"/>
      <c r="BR598" s="69"/>
      <c r="BS598" s="69"/>
      <c r="BT598" s="69"/>
      <c r="BU598" s="69"/>
      <c r="BV598" s="69"/>
      <c r="BW598" s="69"/>
      <c r="BX598" s="69"/>
      <c r="BY598" s="69"/>
      <c r="BZ598" s="69"/>
      <c r="CA598" s="66"/>
      <c r="CB598" s="69"/>
      <c r="CC598" s="69"/>
      <c r="CD598" s="69"/>
      <c r="CE598" s="66"/>
      <c r="CF598" s="69"/>
      <c r="CG598" s="69"/>
      <c r="CH598" s="69"/>
      <c r="CI598" s="66"/>
      <c r="CJ598" s="69"/>
      <c r="CK598" s="69"/>
      <c r="CL598" s="69"/>
      <c r="CM598" s="66"/>
      <c r="CN598" s="69"/>
      <c r="CO598" s="69"/>
      <c r="CP598" s="69"/>
      <c r="CQ598" s="66"/>
      <c r="CR598" s="69"/>
      <c r="CS598" s="69"/>
      <c r="CT598" s="69"/>
      <c r="CU598" s="66"/>
      <c r="CV598" s="69"/>
      <c r="CW598" s="69"/>
      <c r="CX598" s="69"/>
      <c r="CY598" s="66"/>
      <c r="CZ598" s="69"/>
      <c r="DA598" s="69"/>
      <c r="DB598" s="69"/>
      <c r="DC598" s="66"/>
      <c r="DD598" s="69"/>
      <c r="DE598" s="69"/>
      <c r="DF598" s="69"/>
      <c r="DG598" s="66"/>
      <c r="DH598" s="69"/>
      <c r="DI598" s="69"/>
      <c r="DJ598" s="69"/>
      <c r="DK598" s="70"/>
    </row>
    <row r="599" spans="63:115">
      <c r="BK599" s="69"/>
      <c r="BL599" s="69"/>
      <c r="BM599" s="69"/>
      <c r="BN599" s="66"/>
      <c r="BO599" s="69"/>
      <c r="BP599" s="69"/>
      <c r="BQ599" s="69"/>
      <c r="BR599" s="69"/>
      <c r="BS599" s="69"/>
      <c r="BT599" s="69"/>
      <c r="BU599" s="69"/>
      <c r="BV599" s="69"/>
      <c r="BW599" s="69"/>
      <c r="BX599" s="69"/>
      <c r="BY599" s="69"/>
      <c r="BZ599" s="69"/>
      <c r="CA599" s="66"/>
      <c r="CB599" s="69"/>
      <c r="CC599" s="69"/>
      <c r="CD599" s="69"/>
      <c r="CE599" s="66"/>
      <c r="CF599" s="69"/>
      <c r="CG599" s="69"/>
      <c r="CH599" s="69"/>
      <c r="CI599" s="66"/>
      <c r="CJ599" s="69"/>
      <c r="CK599" s="69"/>
      <c r="CL599" s="69"/>
      <c r="CM599" s="66"/>
      <c r="CN599" s="69"/>
      <c r="CO599" s="69"/>
      <c r="CP599" s="69"/>
      <c r="CQ599" s="66"/>
      <c r="CR599" s="69"/>
      <c r="CS599" s="69"/>
      <c r="CT599" s="69"/>
      <c r="CU599" s="66"/>
      <c r="CV599" s="69"/>
      <c r="CW599" s="69"/>
      <c r="CX599" s="69"/>
      <c r="CY599" s="66"/>
      <c r="CZ599" s="69"/>
      <c r="DA599" s="69"/>
      <c r="DB599" s="69"/>
      <c r="DC599" s="66"/>
      <c r="DD599" s="69"/>
      <c r="DE599" s="69"/>
      <c r="DF599" s="69"/>
      <c r="DG599" s="66"/>
      <c r="DH599" s="69"/>
      <c r="DI599" s="69"/>
      <c r="DJ599" s="69"/>
      <c r="DK599" s="70"/>
    </row>
    <row r="600" spans="63:115">
      <c r="BK600" s="69"/>
      <c r="BL600" s="69"/>
      <c r="BM600" s="69"/>
      <c r="BN600" s="66"/>
      <c r="BO600" s="69"/>
      <c r="BP600" s="69"/>
      <c r="BQ600" s="69"/>
      <c r="BR600" s="69"/>
      <c r="BS600" s="69"/>
      <c r="BT600" s="69"/>
      <c r="BU600" s="69"/>
      <c r="BV600" s="69"/>
      <c r="BW600" s="69"/>
      <c r="BX600" s="69"/>
      <c r="BY600" s="69"/>
      <c r="BZ600" s="69"/>
      <c r="CA600" s="66"/>
      <c r="CB600" s="69"/>
      <c r="CC600" s="69"/>
      <c r="CD600" s="69"/>
      <c r="CE600" s="66"/>
      <c r="CF600" s="69"/>
      <c r="CG600" s="69"/>
      <c r="CH600" s="69"/>
      <c r="CI600" s="66"/>
      <c r="CJ600" s="69"/>
      <c r="CK600" s="69"/>
      <c r="CL600" s="69"/>
      <c r="CM600" s="66"/>
      <c r="CN600" s="69"/>
      <c r="CO600" s="69"/>
      <c r="CP600" s="69"/>
      <c r="CQ600" s="66"/>
      <c r="CR600" s="69"/>
      <c r="CS600" s="69"/>
      <c r="CT600" s="69"/>
      <c r="CU600" s="66"/>
      <c r="CV600" s="69"/>
      <c r="CW600" s="69"/>
      <c r="CX600" s="69"/>
      <c r="CY600" s="66"/>
      <c r="CZ600" s="69"/>
      <c r="DA600" s="69"/>
      <c r="DB600" s="69"/>
      <c r="DC600" s="66"/>
      <c r="DD600" s="69"/>
      <c r="DE600" s="69"/>
      <c r="DF600" s="69"/>
      <c r="DG600" s="66"/>
      <c r="DH600" s="69"/>
      <c r="DI600" s="69"/>
      <c r="DJ600" s="69"/>
      <c r="DK600" s="70"/>
    </row>
    <row r="601" spans="63:115">
      <c r="BK601" s="69"/>
      <c r="BL601" s="69"/>
      <c r="BM601" s="69"/>
      <c r="BN601" s="66"/>
      <c r="BO601" s="69"/>
      <c r="BP601" s="69"/>
      <c r="BQ601" s="69"/>
      <c r="BR601" s="69"/>
      <c r="BS601" s="69"/>
      <c r="BT601" s="69"/>
      <c r="BU601" s="69"/>
      <c r="BV601" s="69"/>
      <c r="BW601" s="69"/>
      <c r="BX601" s="69"/>
      <c r="BY601" s="69"/>
      <c r="BZ601" s="69"/>
      <c r="CA601" s="66"/>
      <c r="CB601" s="69"/>
      <c r="CC601" s="69"/>
      <c r="CD601" s="69"/>
      <c r="CE601" s="66"/>
      <c r="CF601" s="69"/>
      <c r="CG601" s="69"/>
      <c r="CH601" s="69"/>
      <c r="CI601" s="66"/>
      <c r="CJ601" s="69"/>
      <c r="CK601" s="69"/>
      <c r="CL601" s="69"/>
      <c r="CM601" s="66"/>
      <c r="CN601" s="69"/>
      <c r="CO601" s="69"/>
      <c r="CP601" s="69"/>
      <c r="CQ601" s="66"/>
      <c r="CR601" s="69"/>
      <c r="CS601" s="69"/>
      <c r="CT601" s="69"/>
      <c r="CU601" s="66"/>
      <c r="CV601" s="69"/>
      <c r="CW601" s="69"/>
      <c r="CX601" s="69"/>
      <c r="CY601" s="66"/>
      <c r="CZ601" s="69"/>
      <c r="DA601" s="69"/>
      <c r="DB601" s="69"/>
      <c r="DC601" s="66"/>
      <c r="DD601" s="69"/>
      <c r="DE601" s="69"/>
      <c r="DF601" s="69"/>
      <c r="DG601" s="66"/>
      <c r="DH601" s="69"/>
      <c r="DI601" s="69"/>
      <c r="DJ601" s="69"/>
      <c r="DK601" s="70"/>
    </row>
    <row r="602" spans="63:115">
      <c r="BK602" s="69"/>
      <c r="BL602" s="69"/>
      <c r="BM602" s="69"/>
      <c r="BN602" s="66"/>
      <c r="BO602" s="69"/>
      <c r="BP602" s="69"/>
      <c r="BQ602" s="69"/>
      <c r="BR602" s="69"/>
      <c r="BS602" s="69"/>
      <c r="BT602" s="69"/>
      <c r="BU602" s="69"/>
      <c r="BV602" s="69"/>
      <c r="BW602" s="69"/>
      <c r="BX602" s="69"/>
      <c r="BY602" s="69"/>
      <c r="BZ602" s="69"/>
      <c r="CA602" s="66"/>
      <c r="CB602" s="69"/>
      <c r="CC602" s="69"/>
      <c r="CD602" s="69"/>
      <c r="CE602" s="66"/>
      <c r="CF602" s="69"/>
      <c r="CG602" s="69"/>
      <c r="CH602" s="69"/>
      <c r="CI602" s="66"/>
      <c r="CJ602" s="69"/>
      <c r="CK602" s="69"/>
      <c r="CL602" s="69"/>
      <c r="CM602" s="66"/>
      <c r="CN602" s="69"/>
      <c r="CO602" s="69"/>
      <c r="CP602" s="69"/>
      <c r="CQ602" s="66"/>
      <c r="CR602" s="69"/>
      <c r="CS602" s="69"/>
      <c r="CT602" s="69"/>
      <c r="CU602" s="66"/>
      <c r="CV602" s="69"/>
      <c r="CW602" s="69"/>
      <c r="CX602" s="69"/>
      <c r="CY602" s="66"/>
      <c r="CZ602" s="69"/>
      <c r="DA602" s="69"/>
      <c r="DB602" s="69"/>
      <c r="DC602" s="66"/>
      <c r="DD602" s="69"/>
      <c r="DE602" s="69"/>
      <c r="DF602" s="69"/>
      <c r="DG602" s="66"/>
      <c r="DH602" s="69"/>
      <c r="DI602" s="69"/>
      <c r="DJ602" s="69"/>
      <c r="DK602" s="70"/>
    </row>
    <row r="603" spans="63:115">
      <c r="BK603" s="69"/>
      <c r="BL603" s="69"/>
      <c r="BM603" s="69"/>
      <c r="BN603" s="66"/>
      <c r="BO603" s="69"/>
      <c r="BP603" s="69"/>
      <c r="BQ603" s="69"/>
      <c r="BR603" s="69"/>
      <c r="BS603" s="69"/>
      <c r="BT603" s="69"/>
      <c r="BU603" s="69"/>
      <c r="BV603" s="69"/>
      <c r="BW603" s="69"/>
      <c r="BX603" s="69"/>
      <c r="BY603" s="69"/>
      <c r="BZ603" s="69"/>
      <c r="CA603" s="66"/>
      <c r="CB603" s="69"/>
      <c r="CC603" s="69"/>
      <c r="CD603" s="69"/>
      <c r="CE603" s="66"/>
      <c r="CF603" s="69"/>
      <c r="CG603" s="69"/>
      <c r="CH603" s="69"/>
      <c r="CI603" s="66"/>
      <c r="CJ603" s="69"/>
      <c r="CK603" s="69"/>
      <c r="CL603" s="69"/>
      <c r="CM603" s="66"/>
      <c r="CN603" s="69"/>
      <c r="CO603" s="69"/>
      <c r="CP603" s="69"/>
      <c r="CQ603" s="66"/>
      <c r="CR603" s="69"/>
      <c r="CS603" s="69"/>
      <c r="CT603" s="69"/>
      <c r="CU603" s="66"/>
      <c r="CV603" s="69"/>
      <c r="CW603" s="69"/>
      <c r="CX603" s="69"/>
      <c r="CY603" s="66"/>
      <c r="CZ603" s="69"/>
      <c r="DA603" s="69"/>
      <c r="DB603" s="69"/>
      <c r="DC603" s="66"/>
      <c r="DD603" s="69"/>
      <c r="DE603" s="69"/>
      <c r="DF603" s="69"/>
      <c r="DG603" s="66"/>
      <c r="DH603" s="69"/>
      <c r="DI603" s="69"/>
      <c r="DJ603" s="69"/>
      <c r="DK603" s="70"/>
    </row>
    <row r="604" spans="63:115">
      <c r="BK604" s="69"/>
      <c r="BL604" s="69"/>
      <c r="BM604" s="69"/>
      <c r="BN604" s="66"/>
      <c r="BO604" s="69"/>
      <c r="BP604" s="69"/>
      <c r="BQ604" s="69"/>
      <c r="BR604" s="69"/>
      <c r="BS604" s="69"/>
      <c r="BT604" s="69"/>
      <c r="BU604" s="69"/>
      <c r="BV604" s="69"/>
      <c r="BW604" s="69"/>
      <c r="BX604" s="69"/>
      <c r="BY604" s="69"/>
      <c r="BZ604" s="69"/>
      <c r="CA604" s="66"/>
      <c r="CB604" s="69"/>
      <c r="CC604" s="69"/>
      <c r="CD604" s="69"/>
      <c r="CE604" s="66"/>
      <c r="CF604" s="69"/>
      <c r="CG604" s="69"/>
      <c r="CH604" s="69"/>
      <c r="CI604" s="66"/>
      <c r="CJ604" s="69"/>
      <c r="CK604" s="69"/>
      <c r="CL604" s="69"/>
      <c r="CM604" s="66"/>
      <c r="CN604" s="69"/>
      <c r="CO604" s="69"/>
      <c r="CP604" s="69"/>
      <c r="CQ604" s="66"/>
      <c r="CR604" s="69"/>
      <c r="CS604" s="69"/>
      <c r="CT604" s="69"/>
      <c r="CU604" s="66"/>
      <c r="CV604" s="69"/>
      <c r="CW604" s="69"/>
      <c r="CX604" s="69"/>
      <c r="CY604" s="66"/>
      <c r="CZ604" s="69"/>
      <c r="DA604" s="69"/>
      <c r="DB604" s="69"/>
      <c r="DC604" s="66"/>
      <c r="DD604" s="69"/>
      <c r="DE604" s="69"/>
      <c r="DF604" s="69"/>
      <c r="DG604" s="66"/>
      <c r="DH604" s="69"/>
      <c r="DI604" s="69"/>
      <c r="DJ604" s="69"/>
      <c r="DK604" s="70"/>
    </row>
    <row r="605" spans="63:115">
      <c r="BK605" s="69"/>
      <c r="BL605" s="69"/>
      <c r="BM605" s="69"/>
      <c r="BN605" s="66"/>
      <c r="BO605" s="69"/>
      <c r="BP605" s="69"/>
      <c r="BQ605" s="69"/>
      <c r="BR605" s="69"/>
      <c r="BS605" s="69"/>
      <c r="BT605" s="69"/>
      <c r="BU605" s="69"/>
      <c r="BV605" s="69"/>
      <c r="BW605" s="69"/>
      <c r="BX605" s="69"/>
      <c r="BY605" s="69"/>
      <c r="BZ605" s="69"/>
      <c r="CA605" s="66"/>
      <c r="CB605" s="69"/>
      <c r="CC605" s="69"/>
      <c r="CD605" s="69"/>
      <c r="CE605" s="66"/>
      <c r="CF605" s="69"/>
      <c r="CG605" s="69"/>
      <c r="CH605" s="69"/>
      <c r="CI605" s="66"/>
      <c r="CJ605" s="69"/>
      <c r="CK605" s="69"/>
      <c r="CL605" s="69"/>
      <c r="CM605" s="66"/>
      <c r="CN605" s="69"/>
      <c r="CO605" s="69"/>
      <c r="CP605" s="69"/>
      <c r="CQ605" s="66"/>
      <c r="CR605" s="69"/>
      <c r="CS605" s="69"/>
      <c r="CT605" s="69"/>
      <c r="CU605" s="66"/>
      <c r="CV605" s="69"/>
      <c r="CW605" s="69"/>
      <c r="CX605" s="69"/>
      <c r="CY605" s="66"/>
      <c r="CZ605" s="69"/>
      <c r="DA605" s="69"/>
      <c r="DB605" s="69"/>
      <c r="DC605" s="66"/>
      <c r="DD605" s="69"/>
      <c r="DE605" s="69"/>
      <c r="DF605" s="69"/>
      <c r="DG605" s="66"/>
      <c r="DH605" s="69"/>
      <c r="DI605" s="69"/>
      <c r="DJ605" s="69"/>
      <c r="DK605" s="70"/>
    </row>
    <row r="606" spans="63:115">
      <c r="BK606" s="69"/>
      <c r="BL606" s="69"/>
      <c r="BM606" s="69"/>
      <c r="BN606" s="66"/>
      <c r="BO606" s="69"/>
      <c r="BP606" s="69"/>
      <c r="BQ606" s="69"/>
      <c r="BR606" s="69"/>
      <c r="BS606" s="69"/>
      <c r="BT606" s="69"/>
      <c r="BU606" s="69"/>
      <c r="BV606" s="69"/>
      <c r="BW606" s="69"/>
      <c r="BX606" s="69"/>
      <c r="BY606" s="69"/>
      <c r="BZ606" s="69"/>
      <c r="CA606" s="66"/>
      <c r="CB606" s="69"/>
      <c r="CC606" s="69"/>
      <c r="CD606" s="69"/>
      <c r="CE606" s="66"/>
      <c r="CF606" s="69"/>
      <c r="CG606" s="69"/>
      <c r="CH606" s="69"/>
      <c r="CI606" s="66"/>
      <c r="CJ606" s="69"/>
      <c r="CK606" s="69"/>
      <c r="CL606" s="69"/>
      <c r="CM606" s="66"/>
      <c r="CN606" s="69"/>
      <c r="CO606" s="69"/>
      <c r="CP606" s="69"/>
      <c r="CQ606" s="66"/>
      <c r="CR606" s="69"/>
      <c r="CS606" s="69"/>
      <c r="CT606" s="69"/>
      <c r="CU606" s="66"/>
      <c r="CV606" s="69"/>
      <c r="CW606" s="69"/>
      <c r="CX606" s="69"/>
      <c r="CY606" s="66"/>
      <c r="CZ606" s="69"/>
      <c r="DA606" s="69"/>
      <c r="DB606" s="69"/>
      <c r="DC606" s="66"/>
      <c r="DD606" s="69"/>
      <c r="DE606" s="69"/>
      <c r="DF606" s="69"/>
      <c r="DG606" s="66"/>
      <c r="DH606" s="69"/>
      <c r="DI606" s="69"/>
      <c r="DJ606" s="69"/>
      <c r="DK606" s="70"/>
    </row>
    <row r="607" spans="63:115">
      <c r="BK607" s="69"/>
      <c r="BL607" s="69"/>
      <c r="BM607" s="69"/>
      <c r="BN607" s="66"/>
      <c r="BO607" s="69"/>
      <c r="BP607" s="69"/>
      <c r="BQ607" s="69"/>
      <c r="BR607" s="69"/>
      <c r="BS607" s="69"/>
      <c r="BT607" s="69"/>
      <c r="BU607" s="69"/>
      <c r="BV607" s="69"/>
      <c r="BW607" s="69"/>
      <c r="BX607" s="69"/>
      <c r="BY607" s="69"/>
      <c r="BZ607" s="69"/>
      <c r="CA607" s="66"/>
      <c r="CB607" s="69"/>
      <c r="CC607" s="69"/>
      <c r="CD607" s="69"/>
      <c r="CE607" s="66"/>
      <c r="CF607" s="69"/>
      <c r="CG607" s="69"/>
      <c r="CH607" s="69"/>
      <c r="CI607" s="66"/>
      <c r="CJ607" s="69"/>
      <c r="CK607" s="69"/>
      <c r="CL607" s="69"/>
      <c r="CM607" s="66"/>
      <c r="CN607" s="69"/>
      <c r="CO607" s="69"/>
      <c r="CP607" s="69"/>
      <c r="CQ607" s="66"/>
      <c r="CR607" s="69"/>
      <c r="CS607" s="69"/>
      <c r="CT607" s="69"/>
      <c r="CU607" s="66"/>
      <c r="CV607" s="69"/>
      <c r="CW607" s="69"/>
      <c r="CX607" s="69"/>
      <c r="CY607" s="66"/>
      <c r="CZ607" s="69"/>
      <c r="DA607" s="69"/>
      <c r="DB607" s="69"/>
      <c r="DC607" s="66"/>
      <c r="DD607" s="69"/>
      <c r="DE607" s="69"/>
      <c r="DF607" s="69"/>
      <c r="DG607" s="66"/>
      <c r="DH607" s="69"/>
      <c r="DI607" s="69"/>
      <c r="DJ607" s="69"/>
      <c r="DK607" s="70"/>
    </row>
    <row r="608" spans="63:115">
      <c r="BK608" s="69"/>
      <c r="BL608" s="69"/>
      <c r="BM608" s="69"/>
      <c r="BN608" s="66"/>
      <c r="BO608" s="69"/>
      <c r="BP608" s="69"/>
      <c r="BQ608" s="69"/>
      <c r="BR608" s="69"/>
      <c r="BS608" s="69"/>
      <c r="BT608" s="69"/>
      <c r="BU608" s="69"/>
      <c r="BV608" s="69"/>
      <c r="BW608" s="69"/>
      <c r="BX608" s="69"/>
      <c r="BY608" s="69"/>
      <c r="BZ608" s="69"/>
      <c r="CA608" s="66"/>
      <c r="CB608" s="69"/>
      <c r="CC608" s="69"/>
      <c r="CD608" s="69"/>
      <c r="CE608" s="66"/>
      <c r="CF608" s="69"/>
      <c r="CG608" s="69"/>
      <c r="CH608" s="69"/>
      <c r="CI608" s="66"/>
      <c r="CJ608" s="69"/>
      <c r="CK608" s="69"/>
      <c r="CL608" s="69"/>
      <c r="CM608" s="66"/>
      <c r="CN608" s="69"/>
      <c r="CO608" s="69"/>
      <c r="CP608" s="69"/>
      <c r="CQ608" s="66"/>
      <c r="CR608" s="69"/>
      <c r="CS608" s="69"/>
      <c r="CT608" s="69"/>
      <c r="CU608" s="66"/>
      <c r="CV608" s="69"/>
      <c r="CW608" s="69"/>
      <c r="CX608" s="69"/>
      <c r="CY608" s="66"/>
      <c r="CZ608" s="69"/>
      <c r="DA608" s="69"/>
      <c r="DB608" s="69"/>
      <c r="DC608" s="66"/>
      <c r="DD608" s="69"/>
      <c r="DE608" s="69"/>
      <c r="DF608" s="69"/>
      <c r="DG608" s="66"/>
      <c r="DH608" s="69"/>
      <c r="DI608" s="69"/>
      <c r="DJ608" s="69"/>
      <c r="DK608" s="70"/>
    </row>
    <row r="609" spans="63:115">
      <c r="BK609" s="69"/>
      <c r="BL609" s="69"/>
      <c r="BM609" s="69"/>
      <c r="BN609" s="66"/>
      <c r="BO609" s="69"/>
      <c r="BP609" s="69"/>
      <c r="BQ609" s="69"/>
      <c r="BR609" s="69"/>
      <c r="BS609" s="69"/>
      <c r="BT609" s="69"/>
      <c r="BU609" s="69"/>
      <c r="BV609" s="69"/>
      <c r="BW609" s="69"/>
      <c r="BX609" s="69"/>
      <c r="BY609" s="69"/>
      <c r="BZ609" s="69"/>
      <c r="CA609" s="66"/>
      <c r="CB609" s="69"/>
      <c r="CC609" s="69"/>
      <c r="CD609" s="69"/>
      <c r="CE609" s="66"/>
      <c r="CF609" s="69"/>
      <c r="CG609" s="69"/>
      <c r="CH609" s="69"/>
      <c r="CI609" s="66"/>
      <c r="CJ609" s="69"/>
      <c r="CK609" s="69"/>
      <c r="CL609" s="69"/>
      <c r="CM609" s="66"/>
      <c r="CN609" s="69"/>
      <c r="CO609" s="69"/>
      <c r="CP609" s="69"/>
      <c r="CQ609" s="66"/>
      <c r="CR609" s="69"/>
      <c r="CS609" s="69"/>
      <c r="CT609" s="69"/>
      <c r="CU609" s="66"/>
      <c r="CV609" s="69"/>
      <c r="CW609" s="69"/>
      <c r="CX609" s="69"/>
      <c r="CY609" s="66"/>
      <c r="CZ609" s="69"/>
      <c r="DA609" s="69"/>
      <c r="DB609" s="69"/>
      <c r="DC609" s="66"/>
      <c r="DD609" s="69"/>
      <c r="DE609" s="69"/>
      <c r="DF609" s="69"/>
      <c r="DG609" s="66"/>
      <c r="DH609" s="69"/>
      <c r="DI609" s="69"/>
      <c r="DJ609" s="69"/>
      <c r="DK609" s="70"/>
    </row>
    <row r="610" spans="63:115">
      <c r="BK610" s="69"/>
      <c r="BL610" s="69"/>
      <c r="BM610" s="69"/>
      <c r="BN610" s="66"/>
      <c r="BO610" s="69"/>
      <c r="BP610" s="69"/>
      <c r="BQ610" s="69"/>
      <c r="BR610" s="69"/>
      <c r="BS610" s="69"/>
      <c r="BT610" s="69"/>
      <c r="BU610" s="69"/>
      <c r="BV610" s="69"/>
      <c r="BW610" s="69"/>
      <c r="BX610" s="69"/>
      <c r="BY610" s="69"/>
      <c r="BZ610" s="69"/>
      <c r="CA610" s="66"/>
      <c r="CB610" s="69"/>
      <c r="CC610" s="69"/>
      <c r="CD610" s="69"/>
      <c r="CE610" s="66"/>
      <c r="CF610" s="69"/>
      <c r="CG610" s="69"/>
      <c r="CH610" s="69"/>
      <c r="CI610" s="66"/>
      <c r="CJ610" s="69"/>
      <c r="CK610" s="69"/>
      <c r="CL610" s="69"/>
      <c r="CM610" s="66"/>
      <c r="CN610" s="69"/>
      <c r="CO610" s="69"/>
      <c r="CP610" s="69"/>
      <c r="CQ610" s="66"/>
      <c r="CR610" s="69"/>
      <c r="CS610" s="69"/>
      <c r="CT610" s="69"/>
      <c r="CU610" s="66"/>
      <c r="CV610" s="69"/>
      <c r="CW610" s="69"/>
      <c r="CX610" s="69"/>
      <c r="CY610" s="66"/>
      <c r="CZ610" s="69"/>
      <c r="DA610" s="69"/>
      <c r="DB610" s="69"/>
      <c r="DC610" s="66"/>
      <c r="DD610" s="69"/>
      <c r="DE610" s="69"/>
      <c r="DF610" s="69"/>
      <c r="DG610" s="66"/>
      <c r="DH610" s="69"/>
      <c r="DI610" s="69"/>
      <c r="DJ610" s="69"/>
      <c r="DK610" s="70"/>
    </row>
    <row r="611" spans="63:115">
      <c r="BK611" s="69"/>
      <c r="BL611" s="69"/>
      <c r="BM611" s="69"/>
      <c r="BN611" s="66"/>
      <c r="BO611" s="69"/>
      <c r="BP611" s="69"/>
      <c r="BQ611" s="69"/>
      <c r="BR611" s="69"/>
      <c r="BS611" s="69"/>
      <c r="BT611" s="69"/>
      <c r="BU611" s="69"/>
      <c r="BV611" s="69"/>
      <c r="BW611" s="69"/>
      <c r="BX611" s="69"/>
      <c r="BY611" s="69"/>
      <c r="BZ611" s="69"/>
      <c r="CA611" s="66"/>
      <c r="CB611" s="69"/>
      <c r="CC611" s="69"/>
      <c r="CD611" s="69"/>
      <c r="CE611" s="66"/>
      <c r="CF611" s="69"/>
      <c r="CG611" s="69"/>
      <c r="CH611" s="69"/>
      <c r="CI611" s="66"/>
      <c r="CJ611" s="69"/>
      <c r="CK611" s="69"/>
      <c r="CL611" s="69"/>
      <c r="CM611" s="66"/>
      <c r="CN611" s="69"/>
      <c r="CO611" s="69"/>
      <c r="CP611" s="69"/>
      <c r="CQ611" s="66"/>
      <c r="CR611" s="69"/>
      <c r="CS611" s="69"/>
      <c r="CT611" s="69"/>
      <c r="CU611" s="66"/>
      <c r="CV611" s="69"/>
      <c r="CW611" s="69"/>
      <c r="CX611" s="69"/>
      <c r="CY611" s="66"/>
      <c r="CZ611" s="69"/>
      <c r="DA611" s="69"/>
      <c r="DB611" s="69"/>
      <c r="DC611" s="66"/>
      <c r="DD611" s="69"/>
      <c r="DE611" s="69"/>
      <c r="DF611" s="69"/>
      <c r="DG611" s="66"/>
      <c r="DH611" s="69"/>
      <c r="DI611" s="69"/>
      <c r="DJ611" s="69"/>
      <c r="DK611" s="70"/>
    </row>
    <row r="612" spans="63:115">
      <c r="BK612" s="69"/>
      <c r="BL612" s="69"/>
      <c r="BM612" s="69"/>
      <c r="BN612" s="66"/>
      <c r="BO612" s="69"/>
      <c r="BP612" s="69"/>
      <c r="BQ612" s="69"/>
      <c r="BR612" s="69"/>
      <c r="BS612" s="69"/>
      <c r="BT612" s="69"/>
      <c r="BU612" s="69"/>
      <c r="BV612" s="69"/>
      <c r="BW612" s="69"/>
      <c r="BX612" s="69"/>
      <c r="BY612" s="69"/>
      <c r="BZ612" s="69"/>
      <c r="CA612" s="66"/>
      <c r="CB612" s="69"/>
      <c r="CC612" s="69"/>
      <c r="CD612" s="69"/>
      <c r="CE612" s="66"/>
      <c r="CF612" s="69"/>
      <c r="CG612" s="69"/>
      <c r="CH612" s="69"/>
      <c r="CI612" s="66"/>
      <c r="CJ612" s="69"/>
      <c r="CK612" s="69"/>
      <c r="CL612" s="69"/>
      <c r="CM612" s="66"/>
      <c r="CN612" s="69"/>
      <c r="CO612" s="69"/>
      <c r="CP612" s="69"/>
      <c r="CQ612" s="66"/>
      <c r="CR612" s="69"/>
      <c r="CS612" s="69"/>
      <c r="CT612" s="69"/>
      <c r="CU612" s="66"/>
      <c r="CV612" s="69"/>
      <c r="CW612" s="69"/>
      <c r="CX612" s="69"/>
      <c r="CY612" s="66"/>
      <c r="CZ612" s="69"/>
      <c r="DA612" s="69"/>
      <c r="DB612" s="69"/>
      <c r="DC612" s="66"/>
      <c r="DD612" s="69"/>
      <c r="DE612" s="69"/>
      <c r="DF612" s="69"/>
      <c r="DG612" s="66"/>
      <c r="DH612" s="69"/>
      <c r="DI612" s="69"/>
      <c r="DJ612" s="69"/>
      <c r="DK612" s="70"/>
    </row>
    <row r="613" spans="63:115">
      <c r="BK613" s="69"/>
      <c r="BL613" s="69"/>
      <c r="BM613" s="69"/>
      <c r="BN613" s="66"/>
      <c r="BO613" s="69"/>
      <c r="BP613" s="69"/>
      <c r="BQ613" s="69"/>
      <c r="BR613" s="69"/>
      <c r="BS613" s="69"/>
      <c r="BT613" s="69"/>
      <c r="BU613" s="69"/>
      <c r="BV613" s="69"/>
      <c r="BW613" s="69"/>
      <c r="BX613" s="69"/>
      <c r="BY613" s="69"/>
      <c r="BZ613" s="69"/>
      <c r="CA613" s="66"/>
      <c r="CB613" s="69"/>
      <c r="CC613" s="69"/>
      <c r="CD613" s="69"/>
      <c r="CE613" s="66"/>
      <c r="CF613" s="69"/>
      <c r="CG613" s="69"/>
      <c r="CH613" s="69"/>
      <c r="CI613" s="66"/>
      <c r="CJ613" s="69"/>
      <c r="CK613" s="69"/>
      <c r="CL613" s="69"/>
      <c r="CM613" s="66"/>
      <c r="CN613" s="69"/>
      <c r="CO613" s="69"/>
      <c r="CP613" s="69"/>
      <c r="CQ613" s="66"/>
      <c r="CR613" s="69"/>
      <c r="CS613" s="69"/>
      <c r="CT613" s="69"/>
      <c r="CU613" s="66"/>
      <c r="CV613" s="69"/>
      <c r="CW613" s="69"/>
      <c r="CX613" s="69"/>
      <c r="CY613" s="66"/>
      <c r="CZ613" s="69"/>
      <c r="DA613" s="69"/>
      <c r="DB613" s="69"/>
      <c r="DC613" s="66"/>
      <c r="DD613" s="69"/>
      <c r="DE613" s="69"/>
      <c r="DF613" s="69"/>
      <c r="DG613" s="66"/>
      <c r="DH613" s="69"/>
      <c r="DI613" s="69"/>
      <c r="DJ613" s="69"/>
      <c r="DK613" s="70"/>
    </row>
    <row r="614" spans="63:115">
      <c r="BK614" s="69"/>
      <c r="BL614" s="69"/>
      <c r="BM614" s="69"/>
      <c r="BN614" s="66"/>
      <c r="BO614" s="69"/>
      <c r="BP614" s="69"/>
      <c r="BQ614" s="69"/>
      <c r="BR614" s="69"/>
      <c r="BS614" s="69"/>
      <c r="BT614" s="69"/>
      <c r="BU614" s="69"/>
      <c r="BV614" s="69"/>
      <c r="BW614" s="69"/>
      <c r="BX614" s="69"/>
      <c r="BY614" s="69"/>
      <c r="BZ614" s="69"/>
      <c r="CA614" s="66"/>
      <c r="CB614" s="69"/>
      <c r="CC614" s="69"/>
      <c r="CD614" s="69"/>
      <c r="CE614" s="66"/>
      <c r="CF614" s="69"/>
      <c r="CG614" s="69"/>
      <c r="CH614" s="69"/>
      <c r="CI614" s="66"/>
      <c r="CJ614" s="69"/>
      <c r="CK614" s="69"/>
      <c r="CL614" s="69"/>
      <c r="CM614" s="66"/>
      <c r="CN614" s="69"/>
      <c r="CO614" s="69"/>
      <c r="CP614" s="69"/>
      <c r="CQ614" s="66"/>
      <c r="CR614" s="69"/>
      <c r="CS614" s="69"/>
      <c r="CT614" s="69"/>
      <c r="CU614" s="66"/>
      <c r="CV614" s="69"/>
      <c r="CW614" s="69"/>
      <c r="CX614" s="69"/>
      <c r="CY614" s="66"/>
      <c r="CZ614" s="69"/>
      <c r="DA614" s="69"/>
      <c r="DB614" s="69"/>
      <c r="DC614" s="66"/>
      <c r="DD614" s="69"/>
      <c r="DE614" s="69"/>
      <c r="DF614" s="69"/>
      <c r="DG614" s="66"/>
      <c r="DH614" s="69"/>
      <c r="DI614" s="69"/>
      <c r="DJ614" s="69"/>
      <c r="DK614" s="70"/>
    </row>
    <row r="615" spans="63:115">
      <c r="BK615" s="69"/>
      <c r="BL615" s="69"/>
      <c r="BM615" s="69"/>
      <c r="BN615" s="66"/>
      <c r="BO615" s="69"/>
      <c r="BP615" s="69"/>
      <c r="BQ615" s="69"/>
      <c r="BR615" s="69"/>
      <c r="BS615" s="69"/>
      <c r="BT615" s="69"/>
      <c r="BU615" s="69"/>
      <c r="BV615" s="69"/>
      <c r="BW615" s="69"/>
      <c r="BX615" s="69"/>
      <c r="BY615" s="69"/>
      <c r="BZ615" s="69"/>
      <c r="CA615" s="66"/>
      <c r="CB615" s="69"/>
      <c r="CC615" s="69"/>
      <c r="CD615" s="69"/>
      <c r="CE615" s="66"/>
      <c r="CF615" s="69"/>
      <c r="CG615" s="69"/>
      <c r="CH615" s="69"/>
      <c r="CI615" s="66"/>
      <c r="CJ615" s="69"/>
      <c r="CK615" s="69"/>
      <c r="CL615" s="69"/>
      <c r="CM615" s="66"/>
      <c r="CN615" s="69"/>
      <c r="CO615" s="69"/>
      <c r="CP615" s="69"/>
      <c r="CQ615" s="66"/>
      <c r="CR615" s="69"/>
      <c r="CS615" s="69"/>
      <c r="CT615" s="69"/>
      <c r="CU615" s="66"/>
      <c r="CV615" s="69"/>
      <c r="CW615" s="69"/>
      <c r="CX615" s="69"/>
      <c r="CY615" s="66"/>
      <c r="CZ615" s="69"/>
      <c r="DA615" s="69"/>
      <c r="DB615" s="69"/>
      <c r="DC615" s="66"/>
      <c r="DD615" s="69"/>
      <c r="DE615" s="69"/>
      <c r="DF615" s="69"/>
      <c r="DG615" s="66"/>
      <c r="DH615" s="69"/>
      <c r="DI615" s="69"/>
      <c r="DJ615" s="69"/>
      <c r="DK615" s="70"/>
    </row>
    <row r="616" spans="63:115">
      <c r="BK616" s="69"/>
      <c r="BL616" s="69"/>
      <c r="BM616" s="69"/>
      <c r="BN616" s="66"/>
      <c r="BO616" s="69"/>
      <c r="BP616" s="69"/>
      <c r="BQ616" s="69"/>
      <c r="BR616" s="69"/>
      <c r="BS616" s="69"/>
      <c r="BT616" s="69"/>
      <c r="BU616" s="69"/>
      <c r="BV616" s="69"/>
      <c r="BW616" s="69"/>
      <c r="BX616" s="69"/>
      <c r="BY616" s="69"/>
      <c r="BZ616" s="69"/>
      <c r="CA616" s="66"/>
      <c r="CB616" s="69"/>
      <c r="CC616" s="69"/>
      <c r="CD616" s="69"/>
      <c r="CE616" s="66"/>
      <c r="CF616" s="69"/>
      <c r="CG616" s="69"/>
      <c r="CH616" s="69"/>
      <c r="CI616" s="66"/>
      <c r="CJ616" s="69"/>
      <c r="CK616" s="69"/>
      <c r="CL616" s="69"/>
      <c r="CM616" s="66"/>
      <c r="CN616" s="69"/>
      <c r="CO616" s="69"/>
      <c r="CP616" s="69"/>
      <c r="CQ616" s="66"/>
      <c r="CR616" s="69"/>
      <c r="CS616" s="69"/>
      <c r="CT616" s="69"/>
      <c r="CU616" s="66"/>
      <c r="CV616" s="69"/>
      <c r="CW616" s="69"/>
      <c r="CX616" s="69"/>
      <c r="CY616" s="66"/>
      <c r="CZ616" s="69"/>
      <c r="DA616" s="69"/>
      <c r="DB616" s="69"/>
      <c r="DC616" s="66"/>
      <c r="DD616" s="69"/>
      <c r="DE616" s="69"/>
      <c r="DF616" s="69"/>
      <c r="DG616" s="66"/>
      <c r="DH616" s="69"/>
      <c r="DI616" s="69"/>
      <c r="DJ616" s="69"/>
      <c r="DK616" s="70"/>
    </row>
    <row r="617" spans="63:115">
      <c r="BK617" s="69"/>
      <c r="BL617" s="69"/>
      <c r="BM617" s="69"/>
      <c r="BN617" s="66"/>
      <c r="BO617" s="69"/>
      <c r="BP617" s="69"/>
      <c r="BQ617" s="69"/>
      <c r="BR617" s="69"/>
      <c r="BS617" s="69"/>
      <c r="BT617" s="69"/>
      <c r="BU617" s="69"/>
      <c r="BV617" s="69"/>
      <c r="BW617" s="69"/>
      <c r="BX617" s="69"/>
      <c r="BY617" s="69"/>
      <c r="BZ617" s="69"/>
      <c r="CA617" s="66"/>
      <c r="CB617" s="69"/>
      <c r="CC617" s="69"/>
      <c r="CD617" s="69"/>
      <c r="CE617" s="66"/>
      <c r="CF617" s="69"/>
      <c r="CG617" s="69"/>
      <c r="CH617" s="69"/>
      <c r="CI617" s="66"/>
      <c r="CJ617" s="69"/>
      <c r="CK617" s="69"/>
      <c r="CL617" s="69"/>
      <c r="CM617" s="66"/>
      <c r="CN617" s="69"/>
      <c r="CO617" s="69"/>
      <c r="CP617" s="69"/>
      <c r="CQ617" s="66"/>
      <c r="CR617" s="69"/>
      <c r="CS617" s="69"/>
      <c r="CT617" s="69"/>
      <c r="CU617" s="66"/>
      <c r="CV617" s="69"/>
      <c r="CW617" s="69"/>
      <c r="CX617" s="69"/>
      <c r="CY617" s="66"/>
      <c r="CZ617" s="69"/>
      <c r="DA617" s="69"/>
      <c r="DB617" s="69"/>
      <c r="DC617" s="66"/>
      <c r="DD617" s="69"/>
      <c r="DE617" s="69"/>
      <c r="DF617" s="69"/>
      <c r="DG617" s="66"/>
      <c r="DH617" s="69"/>
      <c r="DI617" s="69"/>
      <c r="DJ617" s="69"/>
      <c r="DK617" s="70"/>
    </row>
    <row r="618" spans="63:115">
      <c r="BK618" s="69"/>
      <c r="BL618" s="69"/>
      <c r="BM618" s="69"/>
      <c r="BN618" s="66"/>
      <c r="BO618" s="69"/>
      <c r="BP618" s="69"/>
      <c r="BQ618" s="69"/>
      <c r="BR618" s="69"/>
      <c r="BS618" s="69"/>
      <c r="BT618" s="69"/>
      <c r="BU618" s="69"/>
      <c r="BV618" s="69"/>
      <c r="BW618" s="69"/>
      <c r="BX618" s="69"/>
      <c r="BY618" s="69"/>
      <c r="BZ618" s="69"/>
      <c r="CA618" s="66"/>
      <c r="CB618" s="69"/>
      <c r="CC618" s="69"/>
      <c r="CD618" s="69"/>
      <c r="CE618" s="66"/>
      <c r="CF618" s="69"/>
      <c r="CG618" s="69"/>
      <c r="CH618" s="69"/>
      <c r="CI618" s="66"/>
      <c r="CJ618" s="69"/>
      <c r="CK618" s="69"/>
      <c r="CL618" s="69"/>
      <c r="CM618" s="66"/>
      <c r="CN618" s="69"/>
      <c r="CO618" s="69"/>
      <c r="CP618" s="69"/>
      <c r="CQ618" s="66"/>
      <c r="CR618" s="69"/>
      <c r="CS618" s="69"/>
      <c r="CT618" s="69"/>
      <c r="CU618" s="66"/>
      <c r="CV618" s="69"/>
      <c r="CW618" s="69"/>
      <c r="CX618" s="69"/>
      <c r="CY618" s="66"/>
      <c r="CZ618" s="69"/>
      <c r="DA618" s="69"/>
      <c r="DB618" s="69"/>
      <c r="DC618" s="66"/>
      <c r="DD618" s="69"/>
      <c r="DE618" s="69"/>
      <c r="DF618" s="69"/>
      <c r="DG618" s="66"/>
      <c r="DH618" s="69"/>
      <c r="DI618" s="69"/>
      <c r="DJ618" s="69"/>
      <c r="DK618" s="70"/>
    </row>
    <row r="619" spans="63:115">
      <c r="BK619" s="69"/>
      <c r="BL619" s="69"/>
      <c r="BM619" s="69"/>
      <c r="BN619" s="66"/>
      <c r="BO619" s="69"/>
      <c r="BP619" s="69"/>
      <c r="BQ619" s="69"/>
      <c r="BR619" s="69"/>
      <c r="BS619" s="69"/>
      <c r="BT619" s="69"/>
      <c r="BU619" s="69"/>
      <c r="BV619" s="69"/>
      <c r="BW619" s="69"/>
      <c r="BX619" s="69"/>
      <c r="BY619" s="69"/>
      <c r="BZ619" s="69"/>
      <c r="CA619" s="66"/>
      <c r="CB619" s="69"/>
      <c r="CC619" s="69"/>
      <c r="CD619" s="69"/>
      <c r="CE619" s="66"/>
      <c r="CF619" s="69"/>
      <c r="CG619" s="69"/>
      <c r="CH619" s="69"/>
      <c r="CI619" s="66"/>
      <c r="CJ619" s="69"/>
      <c r="CK619" s="69"/>
      <c r="CL619" s="69"/>
      <c r="CM619" s="66"/>
      <c r="CN619" s="69"/>
      <c r="CO619" s="69"/>
      <c r="CP619" s="69"/>
      <c r="CQ619" s="66"/>
      <c r="CR619" s="69"/>
      <c r="CS619" s="69"/>
      <c r="CT619" s="69"/>
      <c r="CU619" s="66"/>
      <c r="CV619" s="69"/>
      <c r="CW619" s="69"/>
      <c r="CX619" s="69"/>
      <c r="CY619" s="66"/>
      <c r="CZ619" s="69"/>
      <c r="DA619" s="69"/>
      <c r="DB619" s="69"/>
      <c r="DC619" s="66"/>
      <c r="DD619" s="69"/>
      <c r="DE619" s="69"/>
      <c r="DF619" s="69"/>
      <c r="DG619" s="66"/>
      <c r="DH619" s="69"/>
      <c r="DI619" s="69"/>
      <c r="DJ619" s="69"/>
      <c r="DK619" s="70"/>
    </row>
    <row r="620" spans="63:115">
      <c r="BK620" s="69"/>
      <c r="BL620" s="69"/>
      <c r="BM620" s="69"/>
      <c r="BN620" s="66"/>
      <c r="BO620" s="69"/>
      <c r="BP620" s="69"/>
      <c r="BQ620" s="69"/>
      <c r="BR620" s="69"/>
      <c r="BS620" s="69"/>
      <c r="BT620" s="69"/>
      <c r="BU620" s="69"/>
      <c r="BV620" s="69"/>
      <c r="BW620" s="69"/>
      <c r="BX620" s="69"/>
      <c r="BY620" s="69"/>
      <c r="BZ620" s="69"/>
      <c r="CA620" s="66"/>
      <c r="CB620" s="69"/>
      <c r="CC620" s="69"/>
      <c r="CD620" s="69"/>
      <c r="CE620" s="66"/>
      <c r="CF620" s="69"/>
      <c r="CG620" s="69"/>
      <c r="CH620" s="69"/>
      <c r="CI620" s="66"/>
      <c r="CJ620" s="69"/>
      <c r="CK620" s="69"/>
      <c r="CL620" s="69"/>
      <c r="CM620" s="66"/>
      <c r="CN620" s="69"/>
      <c r="CO620" s="69"/>
      <c r="CP620" s="69"/>
      <c r="CQ620" s="66"/>
      <c r="CR620" s="69"/>
      <c r="CS620" s="69"/>
      <c r="CT620" s="69"/>
      <c r="CU620" s="66"/>
      <c r="CV620" s="69"/>
      <c r="CW620" s="69"/>
      <c r="CX620" s="69"/>
      <c r="CY620" s="66"/>
      <c r="CZ620" s="69"/>
      <c r="DA620" s="69"/>
      <c r="DB620" s="69"/>
      <c r="DC620" s="66"/>
      <c r="DD620" s="69"/>
      <c r="DE620" s="69"/>
      <c r="DF620" s="69"/>
      <c r="DG620" s="66"/>
      <c r="DH620" s="69"/>
      <c r="DI620" s="69"/>
      <c r="DJ620" s="69"/>
      <c r="DK620" s="70"/>
    </row>
    <row r="621" spans="63:115">
      <c r="BK621" s="69"/>
      <c r="BL621" s="69"/>
      <c r="BM621" s="69"/>
      <c r="BN621" s="66"/>
      <c r="BO621" s="69"/>
      <c r="BP621" s="69"/>
      <c r="BQ621" s="69"/>
      <c r="BR621" s="69"/>
      <c r="BS621" s="69"/>
      <c r="BT621" s="69"/>
      <c r="BU621" s="69"/>
      <c r="BV621" s="69"/>
      <c r="BW621" s="69"/>
      <c r="BX621" s="69"/>
      <c r="BY621" s="69"/>
      <c r="BZ621" s="69"/>
      <c r="CA621" s="66"/>
      <c r="CB621" s="69"/>
      <c r="CC621" s="69"/>
      <c r="CD621" s="69"/>
      <c r="CE621" s="66"/>
      <c r="CF621" s="69"/>
      <c r="CG621" s="69"/>
      <c r="CH621" s="69"/>
      <c r="CI621" s="66"/>
      <c r="CJ621" s="69"/>
      <c r="CK621" s="69"/>
      <c r="CL621" s="69"/>
      <c r="CM621" s="66"/>
      <c r="CN621" s="69"/>
      <c r="CO621" s="69"/>
      <c r="CP621" s="69"/>
      <c r="CQ621" s="66"/>
      <c r="CR621" s="69"/>
      <c r="CS621" s="69"/>
      <c r="CT621" s="69"/>
      <c r="CU621" s="66"/>
      <c r="CV621" s="69"/>
      <c r="CW621" s="69"/>
      <c r="CX621" s="69"/>
      <c r="CY621" s="66"/>
      <c r="CZ621" s="69"/>
      <c r="DA621" s="69"/>
      <c r="DB621" s="69"/>
      <c r="DC621" s="66"/>
      <c r="DD621" s="69"/>
      <c r="DE621" s="69"/>
      <c r="DF621" s="69"/>
      <c r="DG621" s="66"/>
      <c r="DH621" s="69"/>
      <c r="DI621" s="69"/>
      <c r="DJ621" s="69"/>
      <c r="DK621" s="70"/>
    </row>
    <row r="622" spans="63:115">
      <c r="BK622" s="69"/>
      <c r="BL622" s="69"/>
      <c r="BM622" s="69"/>
      <c r="BN622" s="66"/>
      <c r="BO622" s="69"/>
      <c r="BP622" s="69"/>
      <c r="BQ622" s="69"/>
      <c r="BR622" s="69"/>
      <c r="BS622" s="69"/>
      <c r="BT622" s="69"/>
      <c r="BU622" s="69"/>
      <c r="BV622" s="69"/>
      <c r="BW622" s="69"/>
      <c r="BX622" s="69"/>
      <c r="BY622" s="69"/>
      <c r="BZ622" s="69"/>
      <c r="CA622" s="66"/>
      <c r="CB622" s="69"/>
      <c r="CC622" s="69"/>
      <c r="CD622" s="69"/>
      <c r="CE622" s="66"/>
      <c r="CF622" s="69"/>
      <c r="CG622" s="69"/>
      <c r="CH622" s="69"/>
      <c r="CI622" s="66"/>
      <c r="CJ622" s="69"/>
      <c r="CK622" s="69"/>
      <c r="CL622" s="69"/>
      <c r="CM622" s="66"/>
      <c r="CN622" s="69"/>
      <c r="CO622" s="69"/>
      <c r="CP622" s="69"/>
      <c r="CQ622" s="66"/>
      <c r="CR622" s="69"/>
      <c r="CS622" s="69"/>
      <c r="CT622" s="69"/>
      <c r="CU622" s="66"/>
      <c r="CV622" s="69"/>
      <c r="CW622" s="69"/>
      <c r="CX622" s="69"/>
      <c r="CY622" s="66"/>
      <c r="CZ622" s="69"/>
      <c r="DA622" s="69"/>
      <c r="DB622" s="69"/>
      <c r="DC622" s="66"/>
      <c r="DD622" s="69"/>
      <c r="DE622" s="69"/>
      <c r="DF622" s="69"/>
      <c r="DG622" s="66"/>
      <c r="DH622" s="69"/>
      <c r="DI622" s="69"/>
      <c r="DJ622" s="69"/>
      <c r="DK622" s="70"/>
    </row>
    <row r="623" spans="63:115">
      <c r="BK623" s="69"/>
      <c r="BL623" s="69"/>
      <c r="BM623" s="69"/>
      <c r="BN623" s="66"/>
      <c r="BO623" s="69"/>
      <c r="BP623" s="69"/>
      <c r="BQ623" s="69"/>
      <c r="BR623" s="69"/>
      <c r="BS623" s="69"/>
      <c r="BT623" s="69"/>
      <c r="BU623" s="69"/>
      <c r="BV623" s="69"/>
      <c r="BW623" s="69"/>
      <c r="BX623" s="69"/>
      <c r="BY623" s="69"/>
      <c r="BZ623" s="69"/>
      <c r="CA623" s="66"/>
      <c r="CB623" s="69"/>
      <c r="CC623" s="69"/>
      <c r="CD623" s="69"/>
      <c r="CE623" s="66"/>
      <c r="CF623" s="69"/>
      <c r="CG623" s="69"/>
      <c r="CH623" s="69"/>
      <c r="CI623" s="66"/>
      <c r="CJ623" s="69"/>
      <c r="CK623" s="69"/>
      <c r="CL623" s="69"/>
      <c r="CM623" s="66"/>
      <c r="CN623" s="69"/>
      <c r="CO623" s="69"/>
      <c r="CP623" s="69"/>
      <c r="CQ623" s="66"/>
      <c r="CR623" s="69"/>
      <c r="CS623" s="69"/>
      <c r="CT623" s="69"/>
      <c r="CU623" s="66"/>
      <c r="CV623" s="69"/>
      <c r="CW623" s="69"/>
      <c r="CX623" s="69"/>
      <c r="CY623" s="66"/>
      <c r="CZ623" s="69"/>
      <c r="DA623" s="69"/>
      <c r="DB623" s="69"/>
      <c r="DC623" s="66"/>
      <c r="DD623" s="69"/>
      <c r="DE623" s="69"/>
      <c r="DF623" s="69"/>
      <c r="DG623" s="66"/>
      <c r="DH623" s="69"/>
      <c r="DI623" s="69"/>
      <c r="DJ623" s="69"/>
      <c r="DK623" s="70"/>
    </row>
    <row r="624" spans="63:115">
      <c r="BK624" s="69"/>
      <c r="BL624" s="69"/>
      <c r="BM624" s="69"/>
      <c r="BN624" s="66"/>
      <c r="BO624" s="69"/>
      <c r="BP624" s="69"/>
      <c r="BQ624" s="69"/>
      <c r="BR624" s="69"/>
      <c r="BS624" s="69"/>
      <c r="BT624" s="69"/>
      <c r="BU624" s="69"/>
      <c r="BV624" s="69"/>
      <c r="BW624" s="69"/>
      <c r="BX624" s="69"/>
      <c r="BY624" s="69"/>
      <c r="BZ624" s="69"/>
      <c r="CA624" s="66"/>
      <c r="CB624" s="69"/>
      <c r="CC624" s="69"/>
      <c r="CD624" s="69"/>
      <c r="CE624" s="66"/>
      <c r="CF624" s="69"/>
      <c r="CG624" s="69"/>
      <c r="CH624" s="69"/>
      <c r="CI624" s="66"/>
      <c r="CJ624" s="69"/>
      <c r="CK624" s="69"/>
      <c r="CL624" s="69"/>
      <c r="CM624" s="66"/>
      <c r="CN624" s="69"/>
      <c r="CO624" s="69"/>
      <c r="CP624" s="69"/>
      <c r="CQ624" s="66"/>
      <c r="CR624" s="69"/>
      <c r="CS624" s="69"/>
      <c r="CT624" s="69"/>
      <c r="CU624" s="66"/>
      <c r="CV624" s="69"/>
      <c r="CW624" s="69"/>
      <c r="CX624" s="69"/>
      <c r="CY624" s="66"/>
      <c r="CZ624" s="69"/>
      <c r="DA624" s="69"/>
      <c r="DB624" s="69"/>
      <c r="DC624" s="66"/>
      <c r="DD624" s="69"/>
      <c r="DE624" s="69"/>
      <c r="DF624" s="69"/>
      <c r="DG624" s="66"/>
      <c r="DH624" s="69"/>
      <c r="DI624" s="69"/>
      <c r="DJ624" s="69"/>
      <c r="DK624" s="70"/>
    </row>
    <row r="625" spans="63:115">
      <c r="BK625" s="69"/>
      <c r="BL625" s="69"/>
      <c r="BM625" s="69"/>
      <c r="BN625" s="66"/>
      <c r="BO625" s="69"/>
      <c r="BP625" s="69"/>
      <c r="BQ625" s="69"/>
      <c r="BR625" s="69"/>
      <c r="BS625" s="69"/>
      <c r="BT625" s="69"/>
      <c r="BU625" s="69"/>
      <c r="BV625" s="69"/>
      <c r="BW625" s="69"/>
      <c r="BX625" s="69"/>
      <c r="BY625" s="69"/>
      <c r="BZ625" s="69"/>
      <c r="CA625" s="66"/>
      <c r="CB625" s="69"/>
      <c r="CC625" s="69"/>
      <c r="CD625" s="69"/>
      <c r="CE625" s="66"/>
      <c r="CF625" s="69"/>
      <c r="CG625" s="69"/>
      <c r="CH625" s="69"/>
      <c r="CI625" s="66"/>
      <c r="CJ625" s="69"/>
      <c r="CK625" s="69"/>
      <c r="CL625" s="69"/>
      <c r="CM625" s="66"/>
      <c r="CN625" s="69"/>
      <c r="CO625" s="69"/>
      <c r="CP625" s="69"/>
      <c r="CQ625" s="66"/>
      <c r="CR625" s="69"/>
      <c r="CS625" s="69"/>
      <c r="CT625" s="69"/>
      <c r="CU625" s="66"/>
      <c r="CV625" s="69"/>
      <c r="CW625" s="69"/>
      <c r="CX625" s="69"/>
      <c r="CY625" s="66"/>
      <c r="CZ625" s="69"/>
      <c r="DA625" s="69"/>
      <c r="DB625" s="69"/>
      <c r="DC625" s="66"/>
      <c r="DD625" s="69"/>
      <c r="DE625" s="69"/>
      <c r="DF625" s="69"/>
      <c r="DG625" s="66"/>
      <c r="DH625" s="69"/>
      <c r="DI625" s="69"/>
      <c r="DJ625" s="69"/>
      <c r="DK625" s="70"/>
    </row>
    <row r="626" spans="63:115">
      <c r="BK626" s="69"/>
      <c r="BL626" s="69"/>
      <c r="BM626" s="69"/>
      <c r="BN626" s="66"/>
      <c r="BO626" s="69"/>
      <c r="BP626" s="69"/>
      <c r="BQ626" s="69"/>
      <c r="BR626" s="69"/>
      <c r="BS626" s="69"/>
      <c r="BT626" s="69"/>
      <c r="BU626" s="69"/>
      <c r="BV626" s="69"/>
      <c r="BW626" s="69"/>
      <c r="BX626" s="69"/>
      <c r="BY626" s="69"/>
      <c r="BZ626" s="69"/>
      <c r="CA626" s="66"/>
      <c r="CB626" s="69"/>
      <c r="CC626" s="69"/>
      <c r="CD626" s="69"/>
      <c r="CE626" s="66"/>
      <c r="CF626" s="69"/>
      <c r="CG626" s="69"/>
      <c r="CH626" s="69"/>
      <c r="CI626" s="66"/>
      <c r="CJ626" s="69"/>
      <c r="CK626" s="69"/>
      <c r="CL626" s="69"/>
      <c r="CM626" s="66"/>
      <c r="CN626" s="69"/>
      <c r="CO626" s="69"/>
      <c r="CP626" s="69"/>
      <c r="CQ626" s="66"/>
      <c r="CR626" s="69"/>
      <c r="CS626" s="69"/>
      <c r="CT626" s="69"/>
      <c r="CU626" s="66"/>
      <c r="CV626" s="69"/>
      <c r="CW626" s="69"/>
      <c r="CX626" s="69"/>
      <c r="CY626" s="66"/>
      <c r="CZ626" s="69"/>
      <c r="DA626" s="69"/>
      <c r="DB626" s="69"/>
      <c r="DC626" s="66"/>
      <c r="DD626" s="69"/>
      <c r="DE626" s="69"/>
      <c r="DF626" s="69"/>
      <c r="DG626" s="66"/>
      <c r="DH626" s="69"/>
      <c r="DI626" s="69"/>
      <c r="DJ626" s="69"/>
      <c r="DK626" s="70"/>
    </row>
    <row r="627" spans="63:115">
      <c r="BK627" s="69"/>
      <c r="BL627" s="69"/>
      <c r="BM627" s="69"/>
      <c r="BN627" s="66"/>
      <c r="BO627" s="69"/>
      <c r="BP627" s="69"/>
      <c r="BQ627" s="69"/>
      <c r="BR627" s="69"/>
      <c r="BS627" s="69"/>
      <c r="BT627" s="69"/>
      <c r="BU627" s="69"/>
      <c r="BV627" s="69"/>
      <c r="BW627" s="69"/>
      <c r="BX627" s="69"/>
      <c r="BY627" s="69"/>
      <c r="BZ627" s="69"/>
      <c r="CA627" s="66"/>
      <c r="CB627" s="69"/>
      <c r="CC627" s="69"/>
      <c r="CD627" s="69"/>
      <c r="CE627" s="66"/>
      <c r="CF627" s="69"/>
      <c r="CG627" s="69"/>
      <c r="CH627" s="69"/>
      <c r="CI627" s="66"/>
      <c r="CJ627" s="69"/>
      <c r="CK627" s="69"/>
      <c r="CL627" s="69"/>
      <c r="CM627" s="66"/>
      <c r="CN627" s="69"/>
      <c r="CO627" s="69"/>
      <c r="CP627" s="69"/>
      <c r="CQ627" s="66"/>
      <c r="CR627" s="69"/>
      <c r="CS627" s="69"/>
      <c r="CT627" s="69"/>
      <c r="CU627" s="66"/>
      <c r="CV627" s="69"/>
      <c r="CW627" s="69"/>
      <c r="CX627" s="69"/>
      <c r="CY627" s="66"/>
      <c r="CZ627" s="69"/>
      <c r="DA627" s="69"/>
      <c r="DB627" s="69"/>
      <c r="DC627" s="66"/>
      <c r="DD627" s="69"/>
      <c r="DE627" s="69"/>
      <c r="DF627" s="69"/>
      <c r="DG627" s="66"/>
      <c r="DH627" s="69"/>
      <c r="DI627" s="69"/>
      <c r="DJ627" s="69"/>
      <c r="DK627" s="70"/>
    </row>
    <row r="628" spans="63:115">
      <c r="BK628" s="69"/>
      <c r="BL628" s="69"/>
      <c r="BM628" s="69"/>
      <c r="BN628" s="66"/>
      <c r="BO628" s="69"/>
      <c r="BP628" s="69"/>
      <c r="BQ628" s="69"/>
      <c r="BR628" s="69"/>
      <c r="BS628" s="69"/>
      <c r="BT628" s="69"/>
      <c r="BU628" s="69"/>
      <c r="BV628" s="69"/>
      <c r="BW628" s="69"/>
      <c r="BX628" s="69"/>
      <c r="BY628" s="69"/>
      <c r="BZ628" s="69"/>
      <c r="CA628" s="66"/>
      <c r="CB628" s="69"/>
      <c r="CC628" s="69"/>
      <c r="CD628" s="69"/>
      <c r="CE628" s="66"/>
      <c r="CF628" s="69"/>
      <c r="CG628" s="69"/>
      <c r="CH628" s="69"/>
      <c r="CI628" s="66"/>
      <c r="CJ628" s="69"/>
      <c r="CK628" s="69"/>
      <c r="CL628" s="69"/>
      <c r="CM628" s="66"/>
      <c r="CN628" s="69"/>
      <c r="CO628" s="69"/>
      <c r="CP628" s="69"/>
      <c r="CQ628" s="66"/>
      <c r="CR628" s="69"/>
      <c r="CS628" s="69"/>
      <c r="CT628" s="69"/>
      <c r="CU628" s="66"/>
      <c r="CV628" s="69"/>
      <c r="CW628" s="69"/>
      <c r="CX628" s="69"/>
      <c r="CY628" s="66"/>
      <c r="CZ628" s="69"/>
      <c r="DA628" s="69"/>
      <c r="DB628" s="69"/>
      <c r="DC628" s="66"/>
      <c r="DD628" s="69"/>
      <c r="DE628" s="69"/>
      <c r="DF628" s="69"/>
      <c r="DG628" s="66"/>
      <c r="DH628" s="69"/>
      <c r="DI628" s="69"/>
      <c r="DJ628" s="69"/>
      <c r="DK628" s="70"/>
    </row>
    <row r="629" spans="63:115">
      <c r="BK629" s="69"/>
      <c r="BL629" s="69"/>
      <c r="BM629" s="69"/>
      <c r="BN629" s="66"/>
      <c r="BO629" s="69"/>
      <c r="BP629" s="69"/>
      <c r="BQ629" s="69"/>
      <c r="BR629" s="69"/>
      <c r="BS629" s="69"/>
      <c r="BT629" s="69"/>
      <c r="BU629" s="69"/>
      <c r="BV629" s="69"/>
      <c r="BW629" s="69"/>
      <c r="BX629" s="69"/>
      <c r="BY629" s="69"/>
      <c r="BZ629" s="69"/>
      <c r="CA629" s="66"/>
      <c r="CB629" s="69"/>
      <c r="CC629" s="69"/>
      <c r="CD629" s="69"/>
      <c r="CE629" s="66"/>
      <c r="CF629" s="69"/>
      <c r="CG629" s="69"/>
      <c r="CH629" s="69"/>
      <c r="CI629" s="66"/>
      <c r="CJ629" s="69"/>
      <c r="CK629" s="69"/>
      <c r="CL629" s="69"/>
      <c r="CM629" s="66"/>
      <c r="CN629" s="69"/>
      <c r="CO629" s="69"/>
      <c r="CP629" s="69"/>
      <c r="CQ629" s="66"/>
      <c r="CR629" s="69"/>
      <c r="CS629" s="69"/>
      <c r="CT629" s="69"/>
      <c r="CU629" s="66"/>
      <c r="CV629" s="69"/>
      <c r="CW629" s="69"/>
      <c r="CX629" s="69"/>
      <c r="CY629" s="66"/>
      <c r="CZ629" s="69"/>
      <c r="DA629" s="69"/>
      <c r="DB629" s="69"/>
      <c r="DC629" s="66"/>
      <c r="DD629" s="69"/>
      <c r="DE629" s="69"/>
      <c r="DF629" s="69"/>
      <c r="DG629" s="66"/>
      <c r="DH629" s="69"/>
      <c r="DI629" s="69"/>
      <c r="DJ629" s="69"/>
      <c r="DK629" s="70"/>
    </row>
    <row r="630" spans="63:115">
      <c r="BK630" s="69"/>
      <c r="BL630" s="69"/>
      <c r="BM630" s="69"/>
      <c r="BN630" s="66"/>
      <c r="BO630" s="69"/>
      <c r="BP630" s="69"/>
      <c r="BQ630" s="69"/>
      <c r="BR630" s="69"/>
      <c r="BS630" s="69"/>
      <c r="BT630" s="69"/>
      <c r="BU630" s="69"/>
      <c r="BV630" s="69"/>
      <c r="BW630" s="69"/>
      <c r="BX630" s="69"/>
      <c r="BY630" s="69"/>
      <c r="BZ630" s="69"/>
      <c r="CA630" s="66"/>
      <c r="CB630" s="69"/>
      <c r="CC630" s="69"/>
      <c r="CD630" s="69"/>
      <c r="CE630" s="66"/>
      <c r="CF630" s="69"/>
      <c r="CG630" s="69"/>
      <c r="CH630" s="69"/>
      <c r="CI630" s="66"/>
      <c r="CJ630" s="69"/>
      <c r="CK630" s="69"/>
      <c r="CL630" s="69"/>
      <c r="CM630" s="66"/>
      <c r="CN630" s="69"/>
      <c r="CO630" s="69"/>
      <c r="CP630" s="69"/>
      <c r="CQ630" s="66"/>
      <c r="CR630" s="69"/>
      <c r="CS630" s="69"/>
      <c r="CT630" s="69"/>
      <c r="CU630" s="66"/>
      <c r="CV630" s="69"/>
      <c r="CW630" s="69"/>
      <c r="CX630" s="69"/>
      <c r="CY630" s="66"/>
      <c r="CZ630" s="69"/>
      <c r="DA630" s="69"/>
      <c r="DB630" s="69"/>
      <c r="DC630" s="66"/>
      <c r="DD630" s="69"/>
      <c r="DE630" s="69"/>
      <c r="DF630" s="69"/>
      <c r="DG630" s="66"/>
      <c r="DH630" s="69"/>
      <c r="DI630" s="69"/>
      <c r="DJ630" s="69"/>
      <c r="DK630" s="70"/>
    </row>
    <row r="631" spans="63:115">
      <c r="BK631" s="69"/>
      <c r="BL631" s="69"/>
      <c r="BM631" s="69"/>
      <c r="BN631" s="66"/>
      <c r="BO631" s="69"/>
      <c r="BP631" s="69"/>
      <c r="BQ631" s="69"/>
      <c r="BR631" s="69"/>
      <c r="BS631" s="69"/>
      <c r="BT631" s="69"/>
      <c r="BU631" s="69"/>
      <c r="BV631" s="69"/>
      <c r="BW631" s="69"/>
      <c r="BX631" s="69"/>
      <c r="BY631" s="69"/>
      <c r="BZ631" s="69"/>
      <c r="CA631" s="66"/>
      <c r="CB631" s="69"/>
      <c r="CC631" s="69"/>
      <c r="CD631" s="69"/>
      <c r="CE631" s="66"/>
      <c r="CF631" s="69"/>
      <c r="CG631" s="69"/>
      <c r="CH631" s="69"/>
      <c r="CI631" s="66"/>
      <c r="CJ631" s="69"/>
      <c r="CK631" s="69"/>
      <c r="CL631" s="69"/>
      <c r="CM631" s="66"/>
      <c r="CN631" s="69"/>
      <c r="CO631" s="69"/>
      <c r="CP631" s="69"/>
      <c r="CQ631" s="66"/>
      <c r="CR631" s="69"/>
      <c r="CS631" s="69"/>
      <c r="CT631" s="69"/>
      <c r="CU631" s="66"/>
      <c r="CV631" s="69"/>
      <c r="CW631" s="69"/>
      <c r="CX631" s="69"/>
      <c r="CY631" s="66"/>
      <c r="CZ631" s="69"/>
      <c r="DA631" s="69"/>
      <c r="DB631" s="69"/>
      <c r="DC631" s="66"/>
      <c r="DD631" s="69"/>
      <c r="DE631" s="69"/>
      <c r="DF631" s="69"/>
      <c r="DG631" s="66"/>
      <c r="DH631" s="69"/>
      <c r="DI631" s="69"/>
      <c r="DJ631" s="69"/>
      <c r="DK631" s="70"/>
    </row>
    <row r="632" spans="63:115">
      <c r="BK632" s="69"/>
      <c r="BL632" s="69"/>
      <c r="BM632" s="69"/>
      <c r="BN632" s="66"/>
      <c r="BO632" s="69"/>
      <c r="BP632" s="69"/>
      <c r="BQ632" s="69"/>
      <c r="BR632" s="69"/>
      <c r="BS632" s="69"/>
      <c r="BT632" s="69"/>
      <c r="BU632" s="69"/>
      <c r="BV632" s="69"/>
      <c r="BW632" s="69"/>
      <c r="BX632" s="69"/>
      <c r="BY632" s="69"/>
      <c r="BZ632" s="69"/>
      <c r="CA632" s="66"/>
      <c r="CB632" s="69"/>
      <c r="CC632" s="69"/>
      <c r="CD632" s="69"/>
      <c r="CE632" s="66"/>
      <c r="CF632" s="69"/>
      <c r="CG632" s="69"/>
      <c r="CH632" s="69"/>
      <c r="CI632" s="66"/>
      <c r="CJ632" s="69"/>
      <c r="CK632" s="69"/>
      <c r="CL632" s="69"/>
      <c r="CM632" s="66"/>
      <c r="CN632" s="69"/>
      <c r="CO632" s="69"/>
      <c r="CP632" s="69"/>
      <c r="CQ632" s="66"/>
      <c r="CR632" s="69"/>
      <c r="CS632" s="69"/>
      <c r="CT632" s="69"/>
      <c r="CU632" s="66"/>
      <c r="CV632" s="69"/>
      <c r="CW632" s="69"/>
      <c r="CX632" s="69"/>
      <c r="CY632" s="66"/>
      <c r="CZ632" s="69"/>
      <c r="DA632" s="69"/>
      <c r="DB632" s="69"/>
      <c r="DC632" s="66"/>
      <c r="DD632" s="69"/>
      <c r="DE632" s="69"/>
      <c r="DF632" s="69"/>
      <c r="DG632" s="66"/>
      <c r="DH632" s="69"/>
      <c r="DI632" s="69"/>
      <c r="DJ632" s="69"/>
      <c r="DK632" s="70"/>
    </row>
    <row r="633" spans="63:115">
      <c r="BK633" s="69"/>
      <c r="BL633" s="69"/>
      <c r="BM633" s="69"/>
      <c r="BN633" s="66"/>
      <c r="BO633" s="69"/>
      <c r="BP633" s="69"/>
      <c r="BQ633" s="69"/>
      <c r="BR633" s="69"/>
      <c r="BS633" s="69"/>
      <c r="BT633" s="69"/>
      <c r="BU633" s="69"/>
      <c r="BV633" s="69"/>
      <c r="BW633" s="69"/>
      <c r="BX633" s="69"/>
      <c r="BY633" s="69"/>
      <c r="BZ633" s="69"/>
      <c r="CA633" s="66"/>
      <c r="CB633" s="69"/>
      <c r="CC633" s="69"/>
      <c r="CD633" s="69"/>
      <c r="CE633" s="66"/>
      <c r="CF633" s="69"/>
      <c r="CG633" s="69"/>
      <c r="CH633" s="69"/>
      <c r="CI633" s="66"/>
      <c r="CJ633" s="69"/>
      <c r="CK633" s="69"/>
      <c r="CL633" s="69"/>
      <c r="CM633" s="66"/>
      <c r="CN633" s="69"/>
      <c r="CO633" s="69"/>
      <c r="CP633" s="69"/>
      <c r="CQ633" s="66"/>
      <c r="CR633" s="69"/>
      <c r="CS633" s="69"/>
      <c r="CT633" s="69"/>
      <c r="CU633" s="66"/>
      <c r="CV633" s="69"/>
      <c r="CW633" s="69"/>
      <c r="CX633" s="69"/>
      <c r="CY633" s="66"/>
      <c r="CZ633" s="69"/>
      <c r="DA633" s="69"/>
      <c r="DB633" s="69"/>
      <c r="DC633" s="66"/>
      <c r="DD633" s="69"/>
      <c r="DE633" s="69"/>
      <c r="DF633" s="69"/>
      <c r="DG633" s="66"/>
      <c r="DH633" s="69"/>
      <c r="DI633" s="69"/>
      <c r="DJ633" s="69"/>
      <c r="DK633" s="70"/>
    </row>
    <row r="634" spans="63:115">
      <c r="BK634" s="69"/>
      <c r="BL634" s="69"/>
      <c r="BM634" s="69"/>
      <c r="BN634" s="66"/>
      <c r="BO634" s="69"/>
      <c r="BP634" s="69"/>
      <c r="BQ634" s="69"/>
      <c r="BR634" s="69"/>
      <c r="BS634" s="69"/>
      <c r="BT634" s="69"/>
      <c r="BU634" s="69"/>
      <c r="BV634" s="69"/>
      <c r="BW634" s="69"/>
      <c r="BX634" s="69"/>
      <c r="BY634" s="69"/>
      <c r="BZ634" s="69"/>
      <c r="CA634" s="66"/>
      <c r="CB634" s="69"/>
      <c r="CC634" s="69"/>
      <c r="CD634" s="69"/>
      <c r="CE634" s="66"/>
      <c r="CF634" s="69"/>
      <c r="CG634" s="69"/>
      <c r="CH634" s="69"/>
      <c r="CI634" s="66"/>
      <c r="CJ634" s="69"/>
      <c r="CK634" s="69"/>
      <c r="CL634" s="69"/>
      <c r="CM634" s="66"/>
      <c r="CN634" s="69"/>
      <c r="CO634" s="69"/>
      <c r="CP634" s="69"/>
      <c r="CQ634" s="66"/>
      <c r="CR634" s="69"/>
      <c r="CS634" s="69"/>
      <c r="CT634" s="69"/>
      <c r="CU634" s="66"/>
      <c r="CV634" s="69"/>
      <c r="CW634" s="69"/>
      <c r="CX634" s="69"/>
      <c r="CY634" s="66"/>
      <c r="CZ634" s="69"/>
      <c r="DA634" s="69"/>
      <c r="DB634" s="69"/>
      <c r="DC634" s="66"/>
      <c r="DD634" s="69"/>
      <c r="DE634" s="69"/>
      <c r="DF634" s="69"/>
      <c r="DG634" s="66"/>
      <c r="DH634" s="69"/>
      <c r="DI634" s="69"/>
      <c r="DJ634" s="69"/>
      <c r="DK634" s="70"/>
    </row>
    <row r="635" spans="63:115">
      <c r="BK635" s="69"/>
      <c r="BL635" s="69"/>
      <c r="BM635" s="69"/>
      <c r="BN635" s="66"/>
      <c r="BO635" s="69"/>
      <c r="BP635" s="69"/>
      <c r="BQ635" s="69"/>
      <c r="BR635" s="69"/>
      <c r="BS635" s="69"/>
      <c r="BT635" s="69"/>
      <c r="BU635" s="69"/>
      <c r="BV635" s="69"/>
      <c r="BW635" s="69"/>
      <c r="BX635" s="69"/>
      <c r="BY635" s="69"/>
      <c r="BZ635" s="69"/>
      <c r="CA635" s="66"/>
      <c r="CB635" s="69"/>
      <c r="CC635" s="69"/>
      <c r="CD635" s="69"/>
      <c r="CE635" s="66"/>
      <c r="CF635" s="69"/>
      <c r="CG635" s="69"/>
      <c r="CH635" s="69"/>
      <c r="CI635" s="66"/>
      <c r="CJ635" s="69"/>
      <c r="CK635" s="69"/>
      <c r="CL635" s="69"/>
      <c r="CM635" s="66"/>
      <c r="CN635" s="69"/>
      <c r="CO635" s="69"/>
      <c r="CP635" s="69"/>
      <c r="CQ635" s="66"/>
      <c r="CR635" s="69"/>
      <c r="CS635" s="69"/>
      <c r="CT635" s="69"/>
      <c r="CU635" s="66"/>
      <c r="CV635" s="69"/>
      <c r="CW635" s="69"/>
      <c r="CX635" s="69"/>
      <c r="CY635" s="66"/>
      <c r="CZ635" s="69"/>
      <c r="DA635" s="69"/>
      <c r="DB635" s="69"/>
      <c r="DC635" s="66"/>
      <c r="DD635" s="69"/>
      <c r="DE635" s="69"/>
      <c r="DF635" s="69"/>
      <c r="DG635" s="66"/>
      <c r="DH635" s="69"/>
      <c r="DI635" s="69"/>
      <c r="DJ635" s="69"/>
      <c r="DK635" s="70"/>
    </row>
    <row r="636" spans="63:115">
      <c r="BK636" s="69"/>
      <c r="BL636" s="69"/>
      <c r="BM636" s="69"/>
      <c r="BN636" s="66"/>
      <c r="BO636" s="69"/>
      <c r="BP636" s="69"/>
      <c r="BQ636" s="69"/>
      <c r="BR636" s="69"/>
      <c r="BS636" s="69"/>
      <c r="BT636" s="69"/>
      <c r="BU636" s="69"/>
      <c r="BV636" s="69"/>
      <c r="BW636" s="69"/>
      <c r="BX636" s="69"/>
      <c r="BY636" s="69"/>
      <c r="BZ636" s="69"/>
      <c r="CA636" s="66"/>
      <c r="CB636" s="69"/>
      <c r="CC636" s="69"/>
      <c r="CD636" s="69"/>
      <c r="CE636" s="66"/>
      <c r="CF636" s="69"/>
      <c r="CG636" s="69"/>
      <c r="CH636" s="69"/>
      <c r="CI636" s="66"/>
      <c r="CJ636" s="69"/>
      <c r="CK636" s="69"/>
      <c r="CL636" s="69"/>
      <c r="CM636" s="66"/>
      <c r="CN636" s="69"/>
      <c r="CO636" s="69"/>
      <c r="CP636" s="69"/>
      <c r="CQ636" s="66"/>
      <c r="CR636" s="69"/>
      <c r="CS636" s="69"/>
      <c r="CT636" s="69"/>
      <c r="CU636" s="66"/>
      <c r="CV636" s="69"/>
      <c r="CW636" s="69"/>
      <c r="CX636" s="69"/>
      <c r="CY636" s="66"/>
      <c r="CZ636" s="69"/>
      <c r="DA636" s="69"/>
      <c r="DB636" s="69"/>
      <c r="DC636" s="66"/>
      <c r="DD636" s="69"/>
      <c r="DE636" s="69"/>
      <c r="DF636" s="69"/>
      <c r="DG636" s="66"/>
      <c r="DH636" s="69"/>
      <c r="DI636" s="69"/>
      <c r="DJ636" s="69"/>
      <c r="DK636" s="70"/>
    </row>
    <row r="637" spans="63:115">
      <c r="BK637" s="69"/>
      <c r="BL637" s="69"/>
      <c r="BM637" s="69"/>
      <c r="BN637" s="66"/>
      <c r="BO637" s="69"/>
      <c r="BP637" s="69"/>
      <c r="BQ637" s="69"/>
      <c r="BR637" s="69"/>
      <c r="BS637" s="69"/>
      <c r="BT637" s="69"/>
      <c r="BU637" s="69"/>
      <c r="BV637" s="69"/>
      <c r="BW637" s="69"/>
      <c r="BX637" s="69"/>
      <c r="BY637" s="69"/>
      <c r="BZ637" s="69"/>
      <c r="CA637" s="66"/>
      <c r="CB637" s="69"/>
      <c r="CC637" s="69"/>
      <c r="CD637" s="69"/>
      <c r="CE637" s="66"/>
      <c r="CF637" s="69"/>
      <c r="CG637" s="69"/>
      <c r="CH637" s="69"/>
      <c r="CI637" s="66"/>
      <c r="CJ637" s="69"/>
      <c r="CK637" s="69"/>
      <c r="CL637" s="69"/>
      <c r="CM637" s="66"/>
      <c r="CN637" s="69"/>
      <c r="CO637" s="69"/>
      <c r="CP637" s="69"/>
      <c r="CQ637" s="66"/>
      <c r="CR637" s="69"/>
      <c r="CS637" s="69"/>
      <c r="CT637" s="69"/>
      <c r="CU637" s="66"/>
      <c r="CV637" s="69"/>
      <c r="CW637" s="69"/>
      <c r="CX637" s="69"/>
      <c r="CY637" s="66"/>
      <c r="CZ637" s="69"/>
      <c r="DA637" s="69"/>
      <c r="DB637" s="69"/>
      <c r="DC637" s="66"/>
      <c r="DD637" s="69"/>
      <c r="DE637" s="69"/>
      <c r="DF637" s="69"/>
      <c r="DG637" s="66"/>
      <c r="DH637" s="69"/>
      <c r="DI637" s="69"/>
      <c r="DJ637" s="69"/>
      <c r="DK637" s="70"/>
    </row>
    <row r="638" spans="63:115">
      <c r="BK638" s="69"/>
      <c r="BL638" s="69"/>
      <c r="BM638" s="69"/>
      <c r="BN638" s="66"/>
      <c r="BO638" s="69"/>
      <c r="BP638" s="69"/>
      <c r="BQ638" s="69"/>
      <c r="BR638" s="69"/>
      <c r="BS638" s="69"/>
      <c r="BT638" s="69"/>
      <c r="BU638" s="69"/>
      <c r="BV638" s="69"/>
      <c r="BW638" s="69"/>
      <c r="BX638" s="69"/>
      <c r="BY638" s="69"/>
      <c r="BZ638" s="69"/>
      <c r="CA638" s="66"/>
      <c r="CB638" s="69"/>
      <c r="CC638" s="69"/>
      <c r="CD638" s="69"/>
      <c r="CE638" s="66"/>
      <c r="CF638" s="69"/>
      <c r="CG638" s="69"/>
      <c r="CH638" s="69"/>
      <c r="CI638" s="66"/>
      <c r="CJ638" s="69"/>
      <c r="CK638" s="69"/>
      <c r="CL638" s="69"/>
      <c r="CM638" s="66"/>
      <c r="CN638" s="69"/>
      <c r="CO638" s="69"/>
      <c r="CP638" s="69"/>
      <c r="CQ638" s="66"/>
      <c r="CR638" s="69"/>
      <c r="CS638" s="69"/>
      <c r="CT638" s="69"/>
      <c r="CU638" s="66"/>
      <c r="CV638" s="69"/>
      <c r="CW638" s="69"/>
      <c r="CX638" s="69"/>
      <c r="CY638" s="66"/>
      <c r="CZ638" s="69"/>
      <c r="DA638" s="69"/>
      <c r="DB638" s="69"/>
      <c r="DC638" s="66"/>
      <c r="DD638" s="69"/>
      <c r="DE638" s="69"/>
      <c r="DF638" s="69"/>
      <c r="DG638" s="66"/>
      <c r="DH638" s="69"/>
      <c r="DI638" s="69"/>
      <c r="DJ638" s="69"/>
      <c r="DK638" s="70"/>
    </row>
    <row r="639" spans="63:115">
      <c r="BK639" s="69"/>
      <c r="BL639" s="69"/>
      <c r="BM639" s="69"/>
      <c r="BN639" s="66"/>
      <c r="BO639" s="69"/>
      <c r="BP639" s="69"/>
      <c r="BQ639" s="69"/>
      <c r="BR639" s="69"/>
      <c r="BS639" s="69"/>
      <c r="BT639" s="69"/>
      <c r="BU639" s="69"/>
      <c r="BV639" s="69"/>
      <c r="BW639" s="69"/>
      <c r="BX639" s="69"/>
      <c r="BY639" s="69"/>
      <c r="BZ639" s="69"/>
      <c r="CA639" s="66"/>
      <c r="CB639" s="69"/>
      <c r="CC639" s="69"/>
      <c r="CD639" s="69"/>
      <c r="CE639" s="66"/>
      <c r="CF639" s="69"/>
      <c r="CG639" s="69"/>
      <c r="CH639" s="69"/>
      <c r="CI639" s="66"/>
      <c r="CJ639" s="69"/>
      <c r="CK639" s="69"/>
      <c r="CL639" s="69"/>
      <c r="CM639" s="66"/>
      <c r="CN639" s="69"/>
      <c r="CO639" s="69"/>
      <c r="CP639" s="69"/>
      <c r="CQ639" s="66"/>
      <c r="CR639" s="69"/>
      <c r="CS639" s="69"/>
      <c r="CT639" s="69"/>
      <c r="CU639" s="66"/>
      <c r="CV639" s="69"/>
      <c r="CW639" s="69"/>
      <c r="CX639" s="69"/>
      <c r="CY639" s="66"/>
      <c r="CZ639" s="69"/>
      <c r="DA639" s="69"/>
      <c r="DB639" s="69"/>
      <c r="DC639" s="66"/>
      <c r="DD639" s="69"/>
      <c r="DE639" s="69"/>
      <c r="DF639" s="69"/>
      <c r="DG639" s="66"/>
      <c r="DH639" s="69"/>
      <c r="DI639" s="69"/>
      <c r="DJ639" s="69"/>
      <c r="DK639" s="70"/>
    </row>
    <row r="640" spans="63:115">
      <c r="BK640" s="69"/>
      <c r="BL640" s="69"/>
      <c r="BM640" s="69"/>
      <c r="BN640" s="66"/>
      <c r="BO640" s="69"/>
      <c r="BP640" s="69"/>
      <c r="BQ640" s="69"/>
      <c r="BR640" s="69"/>
      <c r="BS640" s="69"/>
      <c r="BT640" s="69"/>
      <c r="BU640" s="69"/>
      <c r="BV640" s="69"/>
      <c r="BW640" s="69"/>
      <c r="BX640" s="69"/>
      <c r="BY640" s="69"/>
      <c r="BZ640" s="69"/>
      <c r="CA640" s="66"/>
      <c r="CB640" s="69"/>
      <c r="CC640" s="69"/>
      <c r="CD640" s="69"/>
      <c r="CE640" s="66"/>
      <c r="CF640" s="69"/>
      <c r="CG640" s="69"/>
      <c r="CH640" s="69"/>
      <c r="CI640" s="66"/>
      <c r="CJ640" s="69"/>
      <c r="CK640" s="69"/>
      <c r="CL640" s="69"/>
      <c r="CM640" s="66"/>
      <c r="CN640" s="69"/>
      <c r="CO640" s="69"/>
      <c r="CP640" s="69"/>
      <c r="CQ640" s="66"/>
      <c r="CR640" s="69"/>
      <c r="CS640" s="69"/>
      <c r="CT640" s="69"/>
      <c r="CU640" s="66"/>
      <c r="CV640" s="69"/>
      <c r="CW640" s="69"/>
      <c r="CX640" s="69"/>
      <c r="CY640" s="66"/>
      <c r="CZ640" s="69"/>
      <c r="DA640" s="69"/>
      <c r="DB640" s="69"/>
      <c r="DC640" s="66"/>
      <c r="DD640" s="69"/>
      <c r="DE640" s="69"/>
      <c r="DF640" s="69"/>
      <c r="DG640" s="66"/>
      <c r="DH640" s="69"/>
      <c r="DI640" s="69"/>
      <c r="DJ640" s="69"/>
      <c r="DK640" s="70"/>
    </row>
    <row r="641" spans="63:115">
      <c r="BK641" s="69"/>
      <c r="BL641" s="69"/>
      <c r="BM641" s="69"/>
      <c r="BN641" s="66"/>
      <c r="BO641" s="69"/>
      <c r="BP641" s="69"/>
      <c r="BQ641" s="69"/>
      <c r="BR641" s="69"/>
      <c r="BS641" s="69"/>
      <c r="BT641" s="69"/>
      <c r="BU641" s="69"/>
      <c r="BV641" s="69"/>
      <c r="BW641" s="69"/>
      <c r="BX641" s="69"/>
      <c r="BY641" s="69"/>
      <c r="BZ641" s="69"/>
      <c r="CA641" s="66"/>
      <c r="CB641" s="69"/>
      <c r="CC641" s="69"/>
      <c r="CD641" s="69"/>
      <c r="CE641" s="66"/>
      <c r="CF641" s="69"/>
      <c r="CG641" s="69"/>
      <c r="CH641" s="69"/>
      <c r="CI641" s="66"/>
      <c r="CJ641" s="69"/>
      <c r="CK641" s="69"/>
      <c r="CL641" s="69"/>
      <c r="CM641" s="66"/>
      <c r="CN641" s="69"/>
      <c r="CO641" s="69"/>
      <c r="CP641" s="69"/>
      <c r="CQ641" s="66"/>
      <c r="CR641" s="69"/>
      <c r="CS641" s="69"/>
      <c r="CT641" s="69"/>
      <c r="CU641" s="66"/>
      <c r="CV641" s="69"/>
      <c r="CW641" s="69"/>
      <c r="CX641" s="69"/>
      <c r="CY641" s="66"/>
      <c r="CZ641" s="69"/>
      <c r="DA641" s="69"/>
      <c r="DB641" s="69"/>
      <c r="DC641" s="66"/>
      <c r="DD641" s="69"/>
      <c r="DE641" s="69"/>
      <c r="DF641" s="69"/>
      <c r="DG641" s="66"/>
      <c r="DH641" s="69"/>
      <c r="DI641" s="69"/>
      <c r="DJ641" s="69"/>
      <c r="DK641" s="70"/>
    </row>
    <row r="642" spans="63:115">
      <c r="BK642" s="69"/>
      <c r="BL642" s="69"/>
      <c r="BM642" s="69"/>
      <c r="BN642" s="66"/>
      <c r="BO642" s="69"/>
      <c r="BP642" s="69"/>
      <c r="BQ642" s="69"/>
      <c r="BR642" s="69"/>
      <c r="BS642" s="69"/>
      <c r="BT642" s="69"/>
      <c r="BU642" s="69"/>
      <c r="BV642" s="69"/>
      <c r="BW642" s="69"/>
      <c r="BX642" s="69"/>
      <c r="BY642" s="69"/>
      <c r="BZ642" s="69"/>
      <c r="CA642" s="66"/>
      <c r="CB642" s="69"/>
      <c r="CC642" s="69"/>
      <c r="CD642" s="69"/>
      <c r="CE642" s="66"/>
      <c r="CF642" s="69"/>
      <c r="CG642" s="69"/>
      <c r="CH642" s="69"/>
      <c r="CI642" s="66"/>
      <c r="CJ642" s="69"/>
      <c r="CK642" s="69"/>
      <c r="CL642" s="69"/>
      <c r="CM642" s="66"/>
      <c r="CN642" s="69"/>
      <c r="CO642" s="69"/>
      <c r="CP642" s="69"/>
      <c r="CQ642" s="66"/>
      <c r="CR642" s="69"/>
      <c r="CS642" s="69"/>
      <c r="CT642" s="69"/>
      <c r="CU642" s="66"/>
      <c r="CV642" s="69"/>
      <c r="CW642" s="69"/>
      <c r="CX642" s="69"/>
      <c r="CY642" s="66"/>
      <c r="CZ642" s="69"/>
      <c r="DA642" s="69"/>
      <c r="DB642" s="69"/>
      <c r="DC642" s="66"/>
      <c r="DD642" s="69"/>
      <c r="DE642" s="69"/>
      <c r="DF642" s="69"/>
      <c r="DG642" s="66"/>
      <c r="DH642" s="69"/>
      <c r="DI642" s="69"/>
      <c r="DJ642" s="69"/>
      <c r="DK642" s="70"/>
    </row>
    <row r="643" spans="63:115">
      <c r="BK643" s="69"/>
      <c r="BL643" s="69"/>
      <c r="BM643" s="69"/>
      <c r="BN643" s="66"/>
      <c r="BO643" s="69"/>
      <c r="BP643" s="69"/>
      <c r="BQ643" s="69"/>
      <c r="BR643" s="69"/>
      <c r="BS643" s="69"/>
      <c r="BT643" s="69"/>
      <c r="BU643" s="69"/>
      <c r="BV643" s="69"/>
      <c r="BW643" s="69"/>
      <c r="BX643" s="69"/>
      <c r="BY643" s="69"/>
      <c r="BZ643" s="69"/>
      <c r="CA643" s="66"/>
      <c r="CB643" s="69"/>
      <c r="CC643" s="69"/>
      <c r="CD643" s="69"/>
      <c r="CE643" s="66"/>
      <c r="CF643" s="69"/>
      <c r="CG643" s="69"/>
      <c r="CH643" s="69"/>
      <c r="CI643" s="66"/>
      <c r="CJ643" s="69"/>
      <c r="CK643" s="69"/>
      <c r="CL643" s="69"/>
      <c r="CM643" s="66"/>
      <c r="CN643" s="69"/>
      <c r="CO643" s="69"/>
      <c r="CP643" s="69"/>
      <c r="CQ643" s="66"/>
      <c r="CR643" s="69"/>
      <c r="CS643" s="69"/>
      <c r="CT643" s="69"/>
      <c r="CU643" s="66"/>
      <c r="CV643" s="69"/>
      <c r="CW643" s="69"/>
      <c r="CX643" s="69"/>
      <c r="CY643" s="66"/>
      <c r="CZ643" s="69"/>
      <c r="DA643" s="69"/>
      <c r="DB643" s="69"/>
      <c r="DC643" s="66"/>
      <c r="DD643" s="69"/>
      <c r="DE643" s="69"/>
      <c r="DF643" s="69"/>
      <c r="DG643" s="66"/>
      <c r="DH643" s="69"/>
      <c r="DI643" s="69"/>
      <c r="DJ643" s="69"/>
      <c r="DK643" s="70"/>
    </row>
    <row r="644" spans="63:115">
      <c r="BK644" s="69"/>
      <c r="BL644" s="69"/>
      <c r="BM644" s="69"/>
      <c r="BN644" s="66"/>
      <c r="BO644" s="69"/>
      <c r="BP644" s="69"/>
      <c r="BQ644" s="69"/>
      <c r="BR644" s="69"/>
      <c r="BS644" s="69"/>
      <c r="BT644" s="69"/>
      <c r="BU644" s="69"/>
      <c r="BV644" s="69"/>
      <c r="BW644" s="69"/>
      <c r="BX644" s="69"/>
      <c r="BY644" s="69"/>
      <c r="BZ644" s="69"/>
      <c r="CA644" s="66"/>
      <c r="CB644" s="69"/>
      <c r="CC644" s="69"/>
      <c r="CD644" s="69"/>
      <c r="CE644" s="66"/>
      <c r="CF644" s="69"/>
      <c r="CG644" s="69"/>
      <c r="CH644" s="69"/>
      <c r="CI644" s="66"/>
      <c r="CJ644" s="69"/>
      <c r="CK644" s="69"/>
      <c r="CL644" s="69"/>
      <c r="CM644" s="66"/>
      <c r="CN644" s="69"/>
      <c r="CO644" s="69"/>
      <c r="CP644" s="69"/>
      <c r="CQ644" s="66"/>
      <c r="CR644" s="69"/>
      <c r="CS644" s="69"/>
      <c r="CT644" s="69"/>
      <c r="CU644" s="66"/>
      <c r="CV644" s="69"/>
      <c r="CW644" s="69"/>
      <c r="CX644" s="69"/>
      <c r="CY644" s="66"/>
      <c r="CZ644" s="69"/>
      <c r="DA644" s="69"/>
      <c r="DB644" s="69"/>
      <c r="DC644" s="66"/>
      <c r="DD644" s="69"/>
      <c r="DE644" s="69"/>
      <c r="DF644" s="69"/>
      <c r="DG644" s="66"/>
      <c r="DH644" s="69"/>
      <c r="DI644" s="69"/>
      <c r="DJ644" s="69"/>
      <c r="DK644" s="70"/>
    </row>
    <row r="645" spans="63:115">
      <c r="BK645" s="69"/>
      <c r="BL645" s="69"/>
      <c r="BM645" s="69"/>
      <c r="BN645" s="66"/>
      <c r="BO645" s="69"/>
      <c r="BP645" s="69"/>
      <c r="BQ645" s="69"/>
      <c r="BR645" s="69"/>
      <c r="BS645" s="69"/>
      <c r="BT645" s="69"/>
      <c r="BU645" s="69"/>
      <c r="BV645" s="69"/>
      <c r="BW645" s="69"/>
      <c r="BX645" s="69"/>
      <c r="BY645" s="69"/>
      <c r="BZ645" s="69"/>
      <c r="CA645" s="66"/>
      <c r="CB645" s="69"/>
      <c r="CC645" s="69"/>
      <c r="CD645" s="69"/>
      <c r="CE645" s="66"/>
      <c r="CF645" s="69"/>
      <c r="CG645" s="69"/>
      <c r="CH645" s="69"/>
      <c r="CI645" s="66"/>
      <c r="CJ645" s="69"/>
      <c r="CK645" s="69"/>
      <c r="CL645" s="69"/>
      <c r="CM645" s="66"/>
      <c r="CN645" s="69"/>
      <c r="CO645" s="69"/>
      <c r="CP645" s="69"/>
      <c r="CQ645" s="66"/>
      <c r="CR645" s="69"/>
      <c r="CS645" s="69"/>
      <c r="CT645" s="69"/>
      <c r="CU645" s="66"/>
      <c r="CV645" s="69"/>
      <c r="CW645" s="69"/>
      <c r="CX645" s="69"/>
      <c r="CY645" s="66"/>
      <c r="CZ645" s="69"/>
      <c r="DA645" s="69"/>
      <c r="DB645" s="69"/>
      <c r="DC645" s="66"/>
      <c r="DD645" s="69"/>
      <c r="DE645" s="69"/>
      <c r="DF645" s="69"/>
      <c r="DG645" s="66"/>
      <c r="DH645" s="69"/>
      <c r="DI645" s="69"/>
      <c r="DJ645" s="69"/>
      <c r="DK645" s="70"/>
    </row>
    <row r="646" spans="63:115">
      <c r="BK646" s="69"/>
      <c r="BL646" s="69"/>
      <c r="BM646" s="69"/>
      <c r="BN646" s="66"/>
      <c r="BO646" s="69"/>
      <c r="BP646" s="69"/>
      <c r="BQ646" s="69"/>
      <c r="BR646" s="69"/>
      <c r="BS646" s="69"/>
      <c r="BT646" s="69"/>
      <c r="BU646" s="69"/>
      <c r="BV646" s="69"/>
      <c r="BW646" s="69"/>
      <c r="BX646" s="69"/>
      <c r="BY646" s="69"/>
      <c r="BZ646" s="69"/>
      <c r="CA646" s="66"/>
      <c r="CB646" s="69"/>
      <c r="CC646" s="69"/>
      <c r="CD646" s="69"/>
      <c r="CE646" s="66"/>
      <c r="CF646" s="69"/>
      <c r="CG646" s="69"/>
      <c r="CH646" s="69"/>
      <c r="CI646" s="66"/>
      <c r="CJ646" s="69"/>
      <c r="CK646" s="69"/>
      <c r="CL646" s="69"/>
      <c r="CM646" s="66"/>
      <c r="CN646" s="69"/>
      <c r="CO646" s="69"/>
      <c r="CP646" s="69"/>
      <c r="CQ646" s="66"/>
      <c r="CR646" s="69"/>
      <c r="CS646" s="69"/>
      <c r="CT646" s="69"/>
      <c r="CU646" s="66"/>
      <c r="CV646" s="69"/>
      <c r="CW646" s="69"/>
      <c r="CX646" s="69"/>
      <c r="CY646" s="66"/>
      <c r="CZ646" s="69"/>
      <c r="DA646" s="69"/>
      <c r="DB646" s="69"/>
      <c r="DC646" s="66"/>
      <c r="DD646" s="69"/>
      <c r="DE646" s="69"/>
      <c r="DF646" s="69"/>
      <c r="DG646" s="66"/>
      <c r="DH646" s="69"/>
      <c r="DI646" s="69"/>
      <c r="DJ646" s="69"/>
      <c r="DK646" s="70"/>
    </row>
    <row r="647" spans="63:115">
      <c r="BK647" s="69"/>
      <c r="BL647" s="69"/>
      <c r="BM647" s="69"/>
      <c r="BN647" s="66"/>
      <c r="BO647" s="69"/>
      <c r="BP647" s="69"/>
      <c r="BQ647" s="69"/>
      <c r="BR647" s="69"/>
      <c r="BS647" s="69"/>
      <c r="BT647" s="69"/>
      <c r="BU647" s="69"/>
      <c r="BV647" s="69"/>
      <c r="BW647" s="69"/>
      <c r="BX647" s="69"/>
      <c r="BY647" s="69"/>
      <c r="BZ647" s="69"/>
      <c r="CA647" s="66"/>
      <c r="CB647" s="69"/>
      <c r="CC647" s="69"/>
      <c r="CD647" s="69"/>
      <c r="CE647" s="66"/>
      <c r="CF647" s="69"/>
      <c r="CG647" s="69"/>
      <c r="CH647" s="69"/>
      <c r="CI647" s="66"/>
      <c r="CJ647" s="69"/>
      <c r="CK647" s="69"/>
      <c r="CL647" s="69"/>
      <c r="CM647" s="66"/>
      <c r="CN647" s="69"/>
      <c r="CO647" s="69"/>
      <c r="CP647" s="69"/>
      <c r="CQ647" s="66"/>
      <c r="CR647" s="69"/>
      <c r="CS647" s="69"/>
      <c r="CT647" s="69"/>
      <c r="CU647" s="66"/>
      <c r="CV647" s="69"/>
      <c r="CW647" s="69"/>
      <c r="CX647" s="69"/>
      <c r="CY647" s="66"/>
      <c r="CZ647" s="69"/>
      <c r="DA647" s="69"/>
      <c r="DB647" s="69"/>
      <c r="DC647" s="66"/>
      <c r="DD647" s="69"/>
      <c r="DE647" s="69"/>
      <c r="DF647" s="69"/>
      <c r="DG647" s="66"/>
      <c r="DH647" s="69"/>
      <c r="DI647" s="69"/>
      <c r="DJ647" s="69"/>
      <c r="DK647" s="70"/>
    </row>
    <row r="648" spans="63:115">
      <c r="BK648" s="69"/>
      <c r="BL648" s="69"/>
      <c r="BM648" s="69"/>
      <c r="BN648" s="66"/>
      <c r="BO648" s="69"/>
      <c r="BP648" s="69"/>
      <c r="BQ648" s="69"/>
      <c r="BR648" s="69"/>
      <c r="BS648" s="69"/>
      <c r="BT648" s="69"/>
      <c r="BU648" s="69"/>
      <c r="BV648" s="69"/>
      <c r="BW648" s="69"/>
      <c r="BX648" s="69"/>
      <c r="BY648" s="69"/>
      <c r="BZ648" s="69"/>
      <c r="CA648" s="66"/>
      <c r="CB648" s="69"/>
      <c r="CC648" s="69"/>
      <c r="CD648" s="69"/>
      <c r="CE648" s="66"/>
      <c r="CF648" s="69"/>
      <c r="CG648" s="69"/>
      <c r="CH648" s="69"/>
      <c r="CI648" s="66"/>
      <c r="CJ648" s="69"/>
      <c r="CK648" s="69"/>
      <c r="CL648" s="69"/>
      <c r="CM648" s="66"/>
      <c r="CN648" s="69"/>
      <c r="CO648" s="69"/>
      <c r="CP648" s="69"/>
      <c r="CQ648" s="66"/>
      <c r="CR648" s="69"/>
      <c r="CS648" s="69"/>
      <c r="CT648" s="69"/>
      <c r="CU648" s="66"/>
      <c r="CV648" s="69"/>
      <c r="CW648" s="69"/>
      <c r="CX648" s="69"/>
      <c r="CY648" s="66"/>
      <c r="CZ648" s="69"/>
      <c r="DA648" s="69"/>
      <c r="DB648" s="69"/>
      <c r="DC648" s="66"/>
      <c r="DD648" s="69"/>
      <c r="DE648" s="69"/>
      <c r="DF648" s="69"/>
      <c r="DG648" s="66"/>
      <c r="DH648" s="69"/>
      <c r="DI648" s="69"/>
      <c r="DJ648" s="69"/>
      <c r="DK648" s="70"/>
    </row>
    <row r="649" spans="63:115">
      <c r="BK649" s="69"/>
      <c r="BL649" s="69"/>
      <c r="BM649" s="69"/>
      <c r="BN649" s="66"/>
      <c r="BO649" s="69"/>
      <c r="BP649" s="69"/>
      <c r="BQ649" s="69"/>
      <c r="BR649" s="69"/>
      <c r="BS649" s="69"/>
      <c r="BT649" s="69"/>
      <c r="BU649" s="69"/>
      <c r="BV649" s="69"/>
      <c r="BW649" s="69"/>
      <c r="BX649" s="69"/>
      <c r="BY649" s="69"/>
      <c r="BZ649" s="69"/>
      <c r="CA649" s="66"/>
      <c r="CB649" s="69"/>
      <c r="CC649" s="69"/>
      <c r="CD649" s="69"/>
      <c r="CE649" s="66"/>
      <c r="CF649" s="69"/>
      <c r="CG649" s="69"/>
      <c r="CH649" s="69"/>
      <c r="CI649" s="66"/>
      <c r="CJ649" s="69"/>
      <c r="CK649" s="69"/>
      <c r="CL649" s="69"/>
      <c r="CM649" s="66"/>
      <c r="CN649" s="69"/>
      <c r="CO649" s="69"/>
      <c r="CP649" s="69"/>
      <c r="CQ649" s="66"/>
      <c r="CR649" s="69"/>
      <c r="CS649" s="69"/>
      <c r="CT649" s="69"/>
      <c r="CU649" s="66"/>
      <c r="CV649" s="69"/>
      <c r="CW649" s="69"/>
      <c r="CX649" s="69"/>
      <c r="CY649" s="66"/>
      <c r="CZ649" s="69"/>
      <c r="DA649" s="69"/>
      <c r="DB649" s="69"/>
      <c r="DC649" s="66"/>
      <c r="DD649" s="69"/>
      <c r="DE649" s="69"/>
      <c r="DF649" s="69"/>
      <c r="DG649" s="66"/>
      <c r="DH649" s="69"/>
      <c r="DI649" s="69"/>
      <c r="DJ649" s="69"/>
      <c r="DK649" s="70"/>
    </row>
    <row r="650" spans="63:115">
      <c r="BK650" s="69"/>
      <c r="BL650" s="69"/>
      <c r="BM650" s="69"/>
      <c r="BN650" s="66"/>
      <c r="BO650" s="69"/>
      <c r="BP650" s="69"/>
      <c r="BQ650" s="69"/>
      <c r="BR650" s="69"/>
      <c r="BS650" s="69"/>
      <c r="BT650" s="69"/>
      <c r="BU650" s="69"/>
      <c r="BV650" s="69"/>
      <c r="BW650" s="69"/>
      <c r="BX650" s="69"/>
      <c r="BY650" s="69"/>
      <c r="BZ650" s="69"/>
      <c r="CA650" s="66"/>
      <c r="CB650" s="69"/>
      <c r="CC650" s="69"/>
      <c r="CD650" s="69"/>
      <c r="CE650" s="66"/>
      <c r="CF650" s="69"/>
      <c r="CG650" s="69"/>
      <c r="CH650" s="69"/>
      <c r="CI650" s="66"/>
      <c r="CJ650" s="69"/>
      <c r="CK650" s="69"/>
      <c r="CL650" s="69"/>
      <c r="CM650" s="66"/>
      <c r="CN650" s="69"/>
      <c r="CO650" s="69"/>
      <c r="CP650" s="69"/>
      <c r="CQ650" s="66"/>
      <c r="CR650" s="69"/>
      <c r="CS650" s="69"/>
      <c r="CT650" s="69"/>
      <c r="CU650" s="66"/>
      <c r="CV650" s="69"/>
      <c r="CW650" s="69"/>
      <c r="CX650" s="69"/>
      <c r="CY650" s="66"/>
      <c r="CZ650" s="69"/>
      <c r="DA650" s="69"/>
      <c r="DB650" s="69"/>
      <c r="DC650" s="66"/>
      <c r="DD650" s="69"/>
      <c r="DE650" s="69"/>
      <c r="DF650" s="69"/>
      <c r="DG650" s="66"/>
      <c r="DH650" s="69"/>
      <c r="DI650" s="69"/>
      <c r="DJ650" s="69"/>
      <c r="DK650" s="70"/>
    </row>
    <row r="651" spans="63:115">
      <c r="BK651" s="69"/>
      <c r="BL651" s="69"/>
      <c r="BM651" s="69"/>
      <c r="BN651" s="66"/>
      <c r="BO651" s="69"/>
      <c r="BP651" s="69"/>
      <c r="BQ651" s="69"/>
      <c r="BR651" s="69"/>
      <c r="BS651" s="69"/>
      <c r="BT651" s="69"/>
      <c r="BU651" s="69"/>
      <c r="BV651" s="69"/>
      <c r="BW651" s="69"/>
      <c r="BX651" s="69"/>
      <c r="BY651" s="69"/>
      <c r="BZ651" s="69"/>
      <c r="CA651" s="66"/>
      <c r="CB651" s="69"/>
      <c r="CC651" s="69"/>
      <c r="CD651" s="69"/>
      <c r="CE651" s="66"/>
      <c r="CF651" s="69"/>
      <c r="CG651" s="69"/>
      <c r="CH651" s="69"/>
      <c r="CI651" s="66"/>
      <c r="CJ651" s="69"/>
      <c r="CK651" s="69"/>
      <c r="CL651" s="69"/>
      <c r="CM651" s="66"/>
      <c r="CN651" s="69"/>
      <c r="CO651" s="69"/>
      <c r="CP651" s="69"/>
      <c r="CQ651" s="66"/>
      <c r="CR651" s="69"/>
      <c r="CS651" s="69"/>
      <c r="CT651" s="69"/>
      <c r="CU651" s="66"/>
      <c r="CV651" s="69"/>
      <c r="CW651" s="69"/>
      <c r="CX651" s="69"/>
      <c r="CY651" s="66"/>
      <c r="CZ651" s="69"/>
      <c r="DA651" s="69"/>
      <c r="DB651" s="69"/>
      <c r="DC651" s="66"/>
      <c r="DD651" s="69"/>
      <c r="DE651" s="69"/>
      <c r="DF651" s="69"/>
      <c r="DG651" s="66"/>
      <c r="DH651" s="69"/>
      <c r="DI651" s="69"/>
      <c r="DJ651" s="69"/>
      <c r="DK651" s="70"/>
    </row>
    <row r="652" spans="63:115">
      <c r="BK652" s="69"/>
      <c r="BL652" s="69"/>
      <c r="BM652" s="69"/>
      <c r="BN652" s="66"/>
      <c r="BO652" s="69"/>
      <c r="BP652" s="69"/>
      <c r="BQ652" s="69"/>
      <c r="BR652" s="69"/>
      <c r="BS652" s="69"/>
      <c r="BT652" s="69"/>
      <c r="BU652" s="69"/>
      <c r="BV652" s="69"/>
      <c r="BW652" s="69"/>
      <c r="BX652" s="69"/>
      <c r="BY652" s="69"/>
      <c r="BZ652" s="69"/>
      <c r="CA652" s="66"/>
      <c r="CB652" s="69"/>
      <c r="CC652" s="69"/>
      <c r="CD652" s="69"/>
      <c r="CE652" s="66"/>
      <c r="CF652" s="69"/>
      <c r="CG652" s="69"/>
      <c r="CH652" s="69"/>
      <c r="CI652" s="66"/>
      <c r="CJ652" s="69"/>
      <c r="CK652" s="69"/>
      <c r="CL652" s="69"/>
      <c r="CM652" s="66"/>
      <c r="CN652" s="69"/>
      <c r="CO652" s="69"/>
      <c r="CP652" s="69"/>
      <c r="CQ652" s="66"/>
      <c r="CR652" s="69"/>
      <c r="CS652" s="69"/>
      <c r="CT652" s="69"/>
      <c r="CU652" s="66"/>
      <c r="CV652" s="69"/>
      <c r="CW652" s="69"/>
      <c r="CX652" s="69"/>
      <c r="CY652" s="66"/>
      <c r="CZ652" s="69"/>
      <c r="DA652" s="69"/>
      <c r="DB652" s="69"/>
      <c r="DC652" s="66"/>
      <c r="DD652" s="69"/>
      <c r="DE652" s="69"/>
      <c r="DF652" s="69"/>
      <c r="DG652" s="66"/>
      <c r="DH652" s="69"/>
      <c r="DI652" s="69"/>
      <c r="DJ652" s="69"/>
      <c r="DK652" s="70"/>
    </row>
    <row r="653" spans="63:115">
      <c r="BK653" s="69"/>
      <c r="BL653" s="69"/>
      <c r="BM653" s="69"/>
      <c r="BN653" s="66"/>
      <c r="BO653" s="69"/>
      <c r="BP653" s="69"/>
      <c r="BQ653" s="69"/>
      <c r="BR653" s="69"/>
      <c r="BS653" s="69"/>
      <c r="BT653" s="69"/>
      <c r="BU653" s="69"/>
      <c r="BV653" s="69"/>
      <c r="BW653" s="69"/>
      <c r="BX653" s="69"/>
      <c r="BY653" s="69"/>
      <c r="BZ653" s="69"/>
      <c r="CA653" s="66"/>
      <c r="CB653" s="69"/>
      <c r="CC653" s="69"/>
      <c r="CD653" s="69"/>
      <c r="CE653" s="66"/>
      <c r="CF653" s="69"/>
      <c r="CG653" s="69"/>
      <c r="CH653" s="69"/>
      <c r="CI653" s="66"/>
      <c r="CJ653" s="69"/>
      <c r="CK653" s="69"/>
      <c r="CL653" s="69"/>
      <c r="CM653" s="66"/>
      <c r="CN653" s="69"/>
      <c r="CO653" s="69"/>
      <c r="CP653" s="69"/>
      <c r="CQ653" s="66"/>
      <c r="CR653" s="69"/>
      <c r="CS653" s="69"/>
      <c r="CT653" s="69"/>
      <c r="CU653" s="66"/>
      <c r="CV653" s="69"/>
      <c r="CW653" s="69"/>
      <c r="CX653" s="69"/>
      <c r="CY653" s="66"/>
      <c r="CZ653" s="69"/>
      <c r="DA653" s="69"/>
      <c r="DB653" s="69"/>
      <c r="DC653" s="66"/>
      <c r="DD653" s="69"/>
      <c r="DE653" s="69"/>
      <c r="DF653" s="69"/>
      <c r="DG653" s="66"/>
      <c r="DH653" s="69"/>
      <c r="DI653" s="69"/>
      <c r="DJ653" s="69"/>
      <c r="DK653" s="70"/>
    </row>
    <row r="654" spans="63:115">
      <c r="BK654" s="69"/>
      <c r="BL654" s="69"/>
      <c r="BM654" s="69"/>
      <c r="BN654" s="66"/>
      <c r="BO654" s="69"/>
      <c r="BP654" s="69"/>
      <c r="BQ654" s="69"/>
      <c r="BR654" s="69"/>
      <c r="BS654" s="69"/>
      <c r="BT654" s="69"/>
      <c r="BU654" s="69"/>
      <c r="BV654" s="69"/>
      <c r="BW654" s="69"/>
      <c r="BX654" s="69"/>
      <c r="BY654" s="69"/>
      <c r="BZ654" s="69"/>
      <c r="CA654" s="66"/>
      <c r="CB654" s="69"/>
      <c r="CC654" s="69"/>
      <c r="CD654" s="69"/>
      <c r="CE654" s="66"/>
      <c r="CF654" s="69"/>
      <c r="CG654" s="69"/>
      <c r="CH654" s="69"/>
      <c r="CI654" s="66"/>
      <c r="CJ654" s="69"/>
      <c r="CK654" s="69"/>
      <c r="CL654" s="69"/>
      <c r="CM654" s="66"/>
      <c r="CN654" s="69"/>
      <c r="CO654" s="69"/>
      <c r="CP654" s="69"/>
      <c r="CQ654" s="66"/>
      <c r="CR654" s="69"/>
      <c r="CS654" s="69"/>
      <c r="CT654" s="69"/>
      <c r="CU654" s="66"/>
      <c r="CV654" s="69"/>
      <c r="CW654" s="69"/>
      <c r="CX654" s="69"/>
      <c r="CY654" s="66"/>
      <c r="CZ654" s="69"/>
      <c r="DA654" s="69"/>
      <c r="DB654" s="69"/>
      <c r="DC654" s="66"/>
      <c r="DD654" s="69"/>
      <c r="DE654" s="69"/>
      <c r="DF654" s="69"/>
      <c r="DG654" s="66"/>
      <c r="DH654" s="69"/>
      <c r="DI654" s="69"/>
      <c r="DJ654" s="69"/>
      <c r="DK654" s="70"/>
    </row>
    <row r="655" spans="63:115">
      <c r="BK655" s="69"/>
      <c r="BL655" s="69"/>
      <c r="BM655" s="69"/>
      <c r="BN655" s="66"/>
      <c r="BO655" s="69"/>
      <c r="BP655" s="69"/>
      <c r="BQ655" s="69"/>
      <c r="BR655" s="69"/>
      <c r="BS655" s="69"/>
      <c r="BT655" s="69"/>
      <c r="BU655" s="69"/>
      <c r="BV655" s="69"/>
      <c r="BW655" s="69"/>
      <c r="BX655" s="69"/>
      <c r="BY655" s="69"/>
      <c r="BZ655" s="69"/>
      <c r="CA655" s="66"/>
      <c r="CB655" s="69"/>
      <c r="CC655" s="69"/>
      <c r="CD655" s="69"/>
      <c r="CE655" s="66"/>
      <c r="CF655" s="69"/>
      <c r="CG655" s="69"/>
      <c r="CH655" s="69"/>
      <c r="CI655" s="66"/>
      <c r="CJ655" s="69"/>
      <c r="CK655" s="69"/>
      <c r="CL655" s="69"/>
      <c r="CM655" s="66"/>
      <c r="CN655" s="69"/>
      <c r="CO655" s="69"/>
      <c r="CP655" s="69"/>
      <c r="CQ655" s="66"/>
      <c r="CR655" s="69"/>
      <c r="CS655" s="69"/>
      <c r="CT655" s="69"/>
      <c r="CU655" s="66"/>
      <c r="CV655" s="69"/>
      <c r="CW655" s="69"/>
      <c r="CX655" s="69"/>
      <c r="CY655" s="66"/>
      <c r="CZ655" s="69"/>
      <c r="DA655" s="69"/>
      <c r="DB655" s="69"/>
      <c r="DC655" s="66"/>
      <c r="DD655" s="69"/>
      <c r="DE655" s="69"/>
      <c r="DF655" s="69"/>
      <c r="DG655" s="66"/>
      <c r="DH655" s="69"/>
      <c r="DI655" s="69"/>
      <c r="DJ655" s="69"/>
      <c r="DK655" s="70"/>
    </row>
    <row r="656" spans="63:115">
      <c r="BK656" s="69"/>
      <c r="BL656" s="69"/>
      <c r="BM656" s="69"/>
      <c r="BN656" s="66"/>
      <c r="BO656" s="69"/>
      <c r="BP656" s="69"/>
      <c r="BQ656" s="69"/>
      <c r="BR656" s="69"/>
      <c r="BS656" s="69"/>
      <c r="BT656" s="69"/>
      <c r="BU656" s="69"/>
      <c r="BV656" s="69"/>
      <c r="BW656" s="69"/>
      <c r="BX656" s="69"/>
      <c r="BY656" s="69"/>
      <c r="BZ656" s="69"/>
      <c r="CA656" s="66"/>
      <c r="CB656" s="69"/>
      <c r="CC656" s="69"/>
      <c r="CD656" s="69"/>
      <c r="CE656" s="66"/>
      <c r="CF656" s="69"/>
      <c r="CG656" s="69"/>
      <c r="CH656" s="69"/>
      <c r="CI656" s="66"/>
      <c r="CJ656" s="69"/>
      <c r="CK656" s="69"/>
      <c r="CL656" s="69"/>
      <c r="CM656" s="66"/>
      <c r="CN656" s="69"/>
      <c r="CO656" s="69"/>
      <c r="CP656" s="69"/>
      <c r="CQ656" s="66"/>
      <c r="CR656" s="69"/>
      <c r="CS656" s="69"/>
      <c r="CT656" s="69"/>
      <c r="CU656" s="66"/>
      <c r="CV656" s="69"/>
      <c r="CW656" s="69"/>
      <c r="CX656" s="69"/>
      <c r="CY656" s="66"/>
      <c r="CZ656" s="69"/>
      <c r="DA656" s="69"/>
      <c r="DB656" s="69"/>
      <c r="DC656" s="66"/>
      <c r="DD656" s="69"/>
      <c r="DE656" s="69"/>
      <c r="DF656" s="69"/>
      <c r="DG656" s="66"/>
      <c r="DH656" s="69"/>
      <c r="DI656" s="69"/>
      <c r="DJ656" s="69"/>
      <c r="DK656" s="70"/>
    </row>
    <row r="657" spans="63:115">
      <c r="BK657" s="69"/>
      <c r="BL657" s="69"/>
      <c r="BM657" s="69"/>
      <c r="BN657" s="66"/>
      <c r="BO657" s="69"/>
      <c r="BP657" s="69"/>
      <c r="BQ657" s="69"/>
      <c r="BR657" s="69"/>
      <c r="BS657" s="69"/>
      <c r="BT657" s="69"/>
      <c r="BU657" s="69"/>
      <c r="BV657" s="69"/>
      <c r="BW657" s="69"/>
      <c r="BX657" s="69"/>
      <c r="BY657" s="69"/>
      <c r="BZ657" s="69"/>
      <c r="CA657" s="66"/>
      <c r="CB657" s="69"/>
      <c r="CC657" s="69"/>
      <c r="CD657" s="69"/>
      <c r="CE657" s="66"/>
      <c r="CF657" s="69"/>
      <c r="CG657" s="69"/>
      <c r="CH657" s="69"/>
      <c r="CI657" s="66"/>
      <c r="CJ657" s="69"/>
      <c r="CK657" s="69"/>
      <c r="CL657" s="69"/>
      <c r="CM657" s="66"/>
      <c r="CN657" s="69"/>
      <c r="CO657" s="69"/>
      <c r="CP657" s="69"/>
      <c r="CQ657" s="66"/>
      <c r="CR657" s="69"/>
      <c r="CS657" s="69"/>
      <c r="CT657" s="69"/>
      <c r="CU657" s="66"/>
      <c r="CV657" s="69"/>
      <c r="CW657" s="69"/>
      <c r="CX657" s="69"/>
      <c r="CY657" s="66"/>
      <c r="CZ657" s="69"/>
      <c r="DA657" s="69"/>
      <c r="DB657" s="69"/>
      <c r="DC657" s="66"/>
      <c r="DD657" s="69"/>
      <c r="DE657" s="69"/>
      <c r="DF657" s="69"/>
      <c r="DG657" s="66"/>
      <c r="DH657" s="69"/>
      <c r="DI657" s="69"/>
      <c r="DJ657" s="69"/>
      <c r="DK657" s="70"/>
    </row>
    <row r="658" spans="63:115">
      <c r="BK658" s="69"/>
      <c r="BL658" s="69"/>
      <c r="BM658" s="69"/>
      <c r="BN658" s="66"/>
      <c r="BO658" s="69"/>
      <c r="BP658" s="69"/>
      <c r="BQ658" s="69"/>
      <c r="BR658" s="69"/>
      <c r="BS658" s="69"/>
      <c r="BT658" s="69"/>
      <c r="BU658" s="69"/>
      <c r="BV658" s="69"/>
      <c r="BW658" s="69"/>
      <c r="BX658" s="69"/>
      <c r="BY658" s="69"/>
      <c r="BZ658" s="69"/>
      <c r="CA658" s="66"/>
      <c r="CB658" s="69"/>
      <c r="CC658" s="69"/>
      <c r="CD658" s="69"/>
      <c r="CE658" s="66"/>
      <c r="CF658" s="69"/>
      <c r="CG658" s="69"/>
      <c r="CH658" s="69"/>
      <c r="CI658" s="66"/>
      <c r="CJ658" s="69"/>
      <c r="CK658" s="69"/>
      <c r="CL658" s="69"/>
      <c r="CM658" s="66"/>
      <c r="CN658" s="69"/>
      <c r="CO658" s="69"/>
      <c r="CP658" s="69"/>
      <c r="CQ658" s="66"/>
      <c r="CR658" s="69"/>
      <c r="CS658" s="69"/>
      <c r="CT658" s="69"/>
      <c r="CU658" s="66"/>
      <c r="CV658" s="69"/>
      <c r="CW658" s="69"/>
      <c r="CX658" s="69"/>
      <c r="CY658" s="66"/>
      <c r="CZ658" s="69"/>
      <c r="DA658" s="69"/>
      <c r="DB658" s="69"/>
      <c r="DC658" s="66"/>
      <c r="DD658" s="69"/>
      <c r="DE658" s="69"/>
      <c r="DF658" s="69"/>
      <c r="DG658" s="66"/>
      <c r="DH658" s="69"/>
      <c r="DI658" s="69"/>
      <c r="DJ658" s="69"/>
      <c r="DK658" s="70"/>
    </row>
    <row r="659" spans="63:115">
      <c r="BK659" s="69"/>
      <c r="BL659" s="69"/>
      <c r="BM659" s="69"/>
      <c r="BN659" s="66"/>
      <c r="BO659" s="69"/>
      <c r="BP659" s="69"/>
      <c r="BQ659" s="69"/>
      <c r="BR659" s="69"/>
      <c r="BS659" s="69"/>
      <c r="BT659" s="69"/>
      <c r="BU659" s="69"/>
      <c r="BV659" s="69"/>
      <c r="BW659" s="69"/>
      <c r="BX659" s="69"/>
      <c r="BY659" s="69"/>
      <c r="BZ659" s="69"/>
      <c r="CA659" s="66"/>
      <c r="CB659" s="69"/>
      <c r="CC659" s="69"/>
      <c r="CD659" s="69"/>
      <c r="CE659" s="66"/>
      <c r="CF659" s="69"/>
      <c r="CG659" s="69"/>
      <c r="CH659" s="69"/>
      <c r="CI659" s="66"/>
      <c r="CJ659" s="69"/>
      <c r="CK659" s="69"/>
      <c r="CL659" s="69"/>
      <c r="CM659" s="66"/>
      <c r="CN659" s="69"/>
      <c r="CO659" s="69"/>
      <c r="CP659" s="69"/>
      <c r="CQ659" s="66"/>
      <c r="CR659" s="69"/>
      <c r="CS659" s="69"/>
      <c r="CT659" s="69"/>
      <c r="CU659" s="66"/>
      <c r="CV659" s="69"/>
      <c r="CW659" s="69"/>
      <c r="CX659" s="69"/>
      <c r="CY659" s="66"/>
      <c r="CZ659" s="69"/>
      <c r="DA659" s="69"/>
      <c r="DB659" s="69"/>
      <c r="DC659" s="66"/>
      <c r="DD659" s="69"/>
      <c r="DE659" s="69"/>
      <c r="DF659" s="69"/>
      <c r="DG659" s="66"/>
      <c r="DH659" s="69"/>
      <c r="DI659" s="69"/>
      <c r="DJ659" s="69"/>
      <c r="DK659" s="70"/>
    </row>
    <row r="660" spans="63:115">
      <c r="BK660" s="69"/>
      <c r="BL660" s="69"/>
      <c r="BM660" s="69"/>
      <c r="BN660" s="66"/>
      <c r="BO660" s="69"/>
      <c r="BP660" s="69"/>
      <c r="BQ660" s="69"/>
      <c r="BR660" s="69"/>
      <c r="BS660" s="69"/>
      <c r="BT660" s="69"/>
      <c r="BU660" s="69"/>
      <c r="BV660" s="69"/>
      <c r="BW660" s="69"/>
      <c r="BX660" s="69"/>
      <c r="BY660" s="69"/>
      <c r="BZ660" s="69"/>
      <c r="CA660" s="66"/>
      <c r="CB660" s="69"/>
      <c r="CC660" s="69"/>
      <c r="CD660" s="69"/>
      <c r="CE660" s="66"/>
      <c r="CF660" s="69"/>
      <c r="CG660" s="69"/>
      <c r="CH660" s="69"/>
      <c r="CI660" s="66"/>
      <c r="CJ660" s="69"/>
      <c r="CK660" s="69"/>
      <c r="CL660" s="69"/>
      <c r="CM660" s="66"/>
      <c r="CN660" s="69"/>
      <c r="CO660" s="69"/>
      <c r="CP660" s="69"/>
      <c r="CQ660" s="66"/>
      <c r="CR660" s="69"/>
      <c r="CS660" s="69"/>
      <c r="CT660" s="69"/>
      <c r="CU660" s="66"/>
      <c r="CV660" s="69"/>
      <c r="CW660" s="69"/>
      <c r="CX660" s="69"/>
      <c r="CY660" s="66"/>
      <c r="CZ660" s="69"/>
      <c r="DA660" s="69"/>
      <c r="DB660" s="69"/>
      <c r="DC660" s="66"/>
      <c r="DD660" s="69"/>
      <c r="DE660" s="69"/>
      <c r="DF660" s="69"/>
      <c r="DG660" s="66"/>
      <c r="DH660" s="69"/>
      <c r="DI660" s="69"/>
      <c r="DJ660" s="69"/>
      <c r="DK660" s="70"/>
    </row>
    <row r="661" spans="63:115">
      <c r="BK661" s="69"/>
      <c r="BL661" s="69"/>
      <c r="BM661" s="69"/>
      <c r="BN661" s="66"/>
      <c r="BO661" s="69"/>
      <c r="BP661" s="69"/>
      <c r="BQ661" s="69"/>
      <c r="BR661" s="69"/>
      <c r="BS661" s="69"/>
      <c r="BT661" s="69"/>
      <c r="BU661" s="69"/>
      <c r="BV661" s="69"/>
      <c r="BW661" s="69"/>
      <c r="BX661" s="69"/>
      <c r="BY661" s="69"/>
      <c r="BZ661" s="69"/>
      <c r="CA661" s="66"/>
      <c r="CB661" s="69"/>
      <c r="CC661" s="69"/>
      <c r="CD661" s="69"/>
      <c r="CE661" s="66"/>
      <c r="CF661" s="69"/>
      <c r="CG661" s="69"/>
      <c r="CH661" s="69"/>
      <c r="CI661" s="66"/>
      <c r="CJ661" s="69"/>
      <c r="CK661" s="69"/>
      <c r="CL661" s="69"/>
      <c r="CM661" s="66"/>
      <c r="CN661" s="69"/>
      <c r="CO661" s="69"/>
      <c r="CP661" s="69"/>
      <c r="CQ661" s="66"/>
      <c r="CR661" s="69"/>
      <c r="CS661" s="69"/>
      <c r="CT661" s="69"/>
      <c r="CU661" s="66"/>
      <c r="CV661" s="69"/>
      <c r="CW661" s="69"/>
      <c r="CX661" s="69"/>
      <c r="CY661" s="66"/>
      <c r="CZ661" s="69"/>
      <c r="DA661" s="69"/>
      <c r="DB661" s="69"/>
      <c r="DC661" s="66"/>
      <c r="DD661" s="69"/>
      <c r="DE661" s="69"/>
      <c r="DF661" s="69"/>
      <c r="DG661" s="66"/>
      <c r="DH661" s="69"/>
      <c r="DI661" s="69"/>
      <c r="DJ661" s="69"/>
      <c r="DK661" s="70"/>
    </row>
    <row r="662" spans="63:115">
      <c r="BK662" s="69"/>
      <c r="BL662" s="69"/>
      <c r="BM662" s="69"/>
      <c r="BN662" s="66"/>
      <c r="BO662" s="69"/>
      <c r="BP662" s="69"/>
      <c r="BQ662" s="69"/>
      <c r="BR662" s="69"/>
      <c r="BS662" s="69"/>
      <c r="BT662" s="69"/>
      <c r="BU662" s="69"/>
      <c r="BV662" s="69"/>
      <c r="BW662" s="69"/>
      <c r="BX662" s="69"/>
      <c r="BY662" s="69"/>
      <c r="BZ662" s="69"/>
      <c r="CA662" s="66"/>
      <c r="CB662" s="69"/>
      <c r="CC662" s="69"/>
      <c r="CD662" s="69"/>
      <c r="CE662" s="66"/>
      <c r="CF662" s="69"/>
      <c r="CG662" s="69"/>
      <c r="CH662" s="69"/>
      <c r="CI662" s="66"/>
      <c r="CJ662" s="69"/>
      <c r="CK662" s="69"/>
      <c r="CL662" s="69"/>
      <c r="CM662" s="66"/>
      <c r="CN662" s="69"/>
      <c r="CO662" s="69"/>
      <c r="CP662" s="69"/>
      <c r="CQ662" s="66"/>
      <c r="CR662" s="69"/>
      <c r="CS662" s="69"/>
      <c r="CT662" s="69"/>
      <c r="CU662" s="66"/>
      <c r="CV662" s="69"/>
      <c r="CW662" s="69"/>
      <c r="CX662" s="69"/>
      <c r="CY662" s="66"/>
      <c r="CZ662" s="69"/>
      <c r="DA662" s="69"/>
      <c r="DB662" s="69"/>
      <c r="DC662" s="66"/>
      <c r="DD662" s="69"/>
      <c r="DE662" s="69"/>
      <c r="DF662" s="69"/>
      <c r="DG662" s="66"/>
      <c r="DH662" s="69"/>
      <c r="DI662" s="69"/>
      <c r="DJ662" s="69"/>
      <c r="DK662" s="70"/>
    </row>
    <row r="663" spans="63:115">
      <c r="BK663" s="69"/>
      <c r="BL663" s="69"/>
      <c r="BM663" s="69"/>
      <c r="BN663" s="66"/>
      <c r="BO663" s="69"/>
      <c r="BP663" s="69"/>
      <c r="BQ663" s="69"/>
      <c r="BR663" s="69"/>
      <c r="BS663" s="69"/>
      <c r="BT663" s="69"/>
      <c r="BU663" s="69"/>
      <c r="BV663" s="69"/>
      <c r="BW663" s="69"/>
      <c r="BX663" s="69"/>
      <c r="BY663" s="69"/>
      <c r="BZ663" s="69"/>
      <c r="CA663" s="66"/>
      <c r="CB663" s="69"/>
      <c r="CC663" s="69"/>
      <c r="CD663" s="69"/>
      <c r="CE663" s="66"/>
      <c r="CF663" s="69"/>
      <c r="CG663" s="69"/>
      <c r="CH663" s="69"/>
      <c r="CI663" s="66"/>
      <c r="CJ663" s="69"/>
      <c r="CK663" s="69"/>
      <c r="CL663" s="69"/>
      <c r="CM663" s="66"/>
      <c r="CN663" s="69"/>
      <c r="CO663" s="69"/>
      <c r="CP663" s="69"/>
      <c r="CQ663" s="66"/>
      <c r="CR663" s="69"/>
      <c r="CS663" s="69"/>
      <c r="CT663" s="69"/>
      <c r="CU663" s="66"/>
      <c r="CV663" s="69"/>
      <c r="CW663" s="69"/>
      <c r="CX663" s="69"/>
      <c r="CY663" s="66"/>
      <c r="CZ663" s="69"/>
      <c r="DA663" s="69"/>
      <c r="DB663" s="69"/>
      <c r="DC663" s="66"/>
      <c r="DD663" s="69"/>
      <c r="DE663" s="69"/>
      <c r="DF663" s="69"/>
      <c r="DG663" s="66"/>
      <c r="DH663" s="69"/>
      <c r="DI663" s="69"/>
      <c r="DJ663" s="69"/>
      <c r="DK663" s="70"/>
    </row>
    <row r="664" spans="63:115">
      <c r="BK664" s="69"/>
      <c r="BL664" s="69"/>
      <c r="BM664" s="69"/>
      <c r="BN664" s="66"/>
      <c r="BO664" s="69"/>
      <c r="BP664" s="69"/>
      <c r="BQ664" s="69"/>
      <c r="BR664" s="69"/>
      <c r="BS664" s="69"/>
      <c r="BT664" s="69"/>
      <c r="BU664" s="69"/>
      <c r="BV664" s="69"/>
      <c r="BW664" s="69"/>
      <c r="BX664" s="69"/>
      <c r="BY664" s="69"/>
      <c r="BZ664" s="69"/>
      <c r="CA664" s="66"/>
      <c r="CB664" s="69"/>
      <c r="CC664" s="69"/>
      <c r="CD664" s="69"/>
      <c r="CE664" s="66"/>
      <c r="CF664" s="69"/>
      <c r="CG664" s="69"/>
      <c r="CH664" s="69"/>
      <c r="CI664" s="66"/>
      <c r="CJ664" s="69"/>
      <c r="CK664" s="69"/>
      <c r="CL664" s="69"/>
      <c r="CM664" s="66"/>
      <c r="CN664" s="69"/>
      <c r="CO664" s="69"/>
      <c r="CP664" s="69"/>
      <c r="CQ664" s="66"/>
      <c r="CR664" s="69"/>
      <c r="CS664" s="69"/>
      <c r="CT664" s="69"/>
      <c r="CU664" s="66"/>
      <c r="CV664" s="69"/>
      <c r="CW664" s="69"/>
      <c r="CX664" s="69"/>
      <c r="CY664" s="66"/>
      <c r="CZ664" s="69"/>
      <c r="DA664" s="69"/>
      <c r="DB664" s="69"/>
      <c r="DC664" s="66"/>
      <c r="DD664" s="69"/>
      <c r="DE664" s="69"/>
      <c r="DF664" s="69"/>
      <c r="DG664" s="66"/>
      <c r="DH664" s="69"/>
      <c r="DI664" s="69"/>
      <c r="DJ664" s="69"/>
      <c r="DK664" s="70"/>
    </row>
    <row r="665" spans="63:115">
      <c r="BK665" s="69"/>
      <c r="BL665" s="69"/>
      <c r="BM665" s="69"/>
      <c r="BN665" s="66"/>
      <c r="BO665" s="69"/>
      <c r="BP665" s="69"/>
      <c r="BQ665" s="69"/>
      <c r="BR665" s="69"/>
      <c r="BS665" s="69"/>
      <c r="BT665" s="69"/>
      <c r="BU665" s="69"/>
      <c r="BV665" s="69"/>
      <c r="BW665" s="69"/>
      <c r="BX665" s="69"/>
      <c r="BY665" s="69"/>
      <c r="BZ665" s="69"/>
      <c r="CA665" s="66"/>
      <c r="CB665" s="69"/>
      <c r="CC665" s="69"/>
      <c r="CD665" s="69"/>
      <c r="CE665" s="66"/>
      <c r="CF665" s="69"/>
      <c r="CG665" s="69"/>
      <c r="CH665" s="69"/>
      <c r="CI665" s="66"/>
      <c r="CJ665" s="69"/>
      <c r="CK665" s="69"/>
      <c r="CL665" s="69"/>
      <c r="CM665" s="66"/>
      <c r="CN665" s="69"/>
      <c r="CO665" s="69"/>
      <c r="CP665" s="69"/>
      <c r="CQ665" s="66"/>
      <c r="CR665" s="69"/>
      <c r="CS665" s="69"/>
      <c r="CT665" s="69"/>
      <c r="CU665" s="66"/>
      <c r="CV665" s="69"/>
      <c r="CW665" s="69"/>
      <c r="CX665" s="69"/>
      <c r="CY665" s="66"/>
      <c r="CZ665" s="69"/>
      <c r="DA665" s="69"/>
      <c r="DB665" s="69"/>
      <c r="DC665" s="66"/>
      <c r="DD665" s="69"/>
      <c r="DE665" s="69"/>
      <c r="DF665" s="69"/>
      <c r="DG665" s="66"/>
      <c r="DH665" s="69"/>
      <c r="DI665" s="69"/>
      <c r="DJ665" s="69"/>
      <c r="DK665" s="70"/>
    </row>
    <row r="666" spans="63:115">
      <c r="BK666" s="69"/>
      <c r="BL666" s="69"/>
      <c r="BM666" s="69"/>
      <c r="BN666" s="66"/>
      <c r="BO666" s="69"/>
      <c r="BP666" s="69"/>
      <c r="BQ666" s="69"/>
      <c r="BR666" s="69"/>
      <c r="BS666" s="69"/>
      <c r="BT666" s="69"/>
      <c r="BU666" s="69"/>
      <c r="BV666" s="69"/>
      <c r="BW666" s="69"/>
      <c r="BX666" s="69"/>
      <c r="BY666" s="69"/>
      <c r="BZ666" s="69"/>
      <c r="CA666" s="66"/>
      <c r="CB666" s="69"/>
      <c r="CC666" s="69"/>
      <c r="CD666" s="69"/>
      <c r="CE666" s="66"/>
      <c r="CF666" s="69"/>
      <c r="CG666" s="69"/>
      <c r="CH666" s="69"/>
      <c r="CI666" s="66"/>
      <c r="CJ666" s="69"/>
      <c r="CK666" s="69"/>
      <c r="CL666" s="69"/>
      <c r="CM666" s="66"/>
      <c r="CN666" s="69"/>
      <c r="CO666" s="69"/>
      <c r="CP666" s="69"/>
      <c r="CQ666" s="66"/>
      <c r="CR666" s="69"/>
      <c r="CS666" s="69"/>
      <c r="CT666" s="69"/>
      <c r="CU666" s="66"/>
      <c r="CV666" s="69"/>
      <c r="CW666" s="69"/>
      <c r="CX666" s="69"/>
      <c r="CY666" s="66"/>
      <c r="CZ666" s="69"/>
      <c r="DA666" s="69"/>
      <c r="DB666" s="69"/>
      <c r="DC666" s="66"/>
      <c r="DD666" s="69"/>
      <c r="DE666" s="69"/>
      <c r="DF666" s="69"/>
      <c r="DG666" s="66"/>
      <c r="DH666" s="69"/>
      <c r="DI666" s="69"/>
      <c r="DJ666" s="69"/>
      <c r="DK666" s="70"/>
    </row>
    <row r="667" spans="63:115">
      <c r="BK667" s="69"/>
      <c r="BL667" s="69"/>
      <c r="BM667" s="69"/>
      <c r="BN667" s="66"/>
      <c r="BO667" s="69"/>
      <c r="BP667" s="69"/>
      <c r="BQ667" s="69"/>
      <c r="BR667" s="69"/>
      <c r="BS667" s="69"/>
      <c r="BT667" s="69"/>
      <c r="BU667" s="69"/>
      <c r="BV667" s="69"/>
      <c r="BW667" s="69"/>
      <c r="BX667" s="69"/>
      <c r="BY667" s="69"/>
      <c r="BZ667" s="69"/>
      <c r="CA667" s="66"/>
      <c r="CB667" s="69"/>
      <c r="CC667" s="69"/>
      <c r="CD667" s="69"/>
      <c r="CE667" s="66"/>
      <c r="CF667" s="69"/>
      <c r="CG667" s="69"/>
      <c r="CH667" s="69"/>
      <c r="CI667" s="66"/>
      <c r="CJ667" s="69"/>
      <c r="CK667" s="69"/>
      <c r="CL667" s="69"/>
      <c r="CM667" s="66"/>
      <c r="CN667" s="69"/>
      <c r="CO667" s="69"/>
      <c r="CP667" s="69"/>
      <c r="CQ667" s="66"/>
      <c r="CR667" s="69"/>
      <c r="CS667" s="69"/>
      <c r="CT667" s="69"/>
      <c r="CU667" s="66"/>
      <c r="CV667" s="69"/>
      <c r="CW667" s="69"/>
      <c r="CX667" s="69"/>
      <c r="CY667" s="66"/>
      <c r="CZ667" s="69"/>
      <c r="DA667" s="69"/>
      <c r="DB667" s="69"/>
      <c r="DC667" s="66"/>
      <c r="DD667" s="69"/>
      <c r="DE667" s="69"/>
      <c r="DF667" s="69"/>
      <c r="DG667" s="66"/>
      <c r="DH667" s="69"/>
      <c r="DI667" s="69"/>
      <c r="DJ667" s="69"/>
      <c r="DK667" s="70"/>
    </row>
    <row r="668" spans="63:115">
      <c r="BK668" s="69"/>
      <c r="BL668" s="69"/>
      <c r="BM668" s="69"/>
      <c r="BN668" s="66"/>
      <c r="BO668" s="69"/>
      <c r="BP668" s="69"/>
      <c r="BQ668" s="69"/>
      <c r="BR668" s="69"/>
      <c r="BS668" s="69"/>
      <c r="BT668" s="69"/>
      <c r="BU668" s="69"/>
      <c r="BV668" s="69"/>
      <c r="BW668" s="69"/>
      <c r="BX668" s="69"/>
      <c r="BY668" s="69"/>
      <c r="BZ668" s="69"/>
      <c r="CA668" s="66"/>
      <c r="CB668" s="69"/>
      <c r="CC668" s="69"/>
      <c r="CD668" s="69"/>
      <c r="CE668" s="66"/>
      <c r="CF668" s="69"/>
      <c r="CG668" s="69"/>
      <c r="CH668" s="69"/>
      <c r="CI668" s="66"/>
      <c r="CJ668" s="69"/>
      <c r="CK668" s="69"/>
      <c r="CL668" s="69"/>
      <c r="CM668" s="66"/>
      <c r="CN668" s="69"/>
      <c r="CO668" s="69"/>
      <c r="CP668" s="69"/>
      <c r="CQ668" s="66"/>
      <c r="CR668" s="69"/>
      <c r="CS668" s="69"/>
      <c r="CT668" s="69"/>
      <c r="CU668" s="66"/>
      <c r="CV668" s="69"/>
      <c r="CW668" s="69"/>
      <c r="CX668" s="69"/>
      <c r="CY668" s="66"/>
      <c r="CZ668" s="69"/>
      <c r="DA668" s="69"/>
      <c r="DB668" s="69"/>
      <c r="DC668" s="66"/>
      <c r="DD668" s="69"/>
      <c r="DE668" s="69"/>
      <c r="DF668" s="69"/>
      <c r="DG668" s="66"/>
      <c r="DH668" s="69"/>
      <c r="DI668" s="69"/>
      <c r="DJ668" s="69"/>
      <c r="DK668" s="70"/>
    </row>
    <row r="669" spans="63:115">
      <c r="BK669" s="69"/>
      <c r="BL669" s="69"/>
      <c r="BM669" s="69"/>
      <c r="BN669" s="66"/>
      <c r="BO669" s="69"/>
      <c r="BP669" s="69"/>
      <c r="BQ669" s="69"/>
      <c r="BR669" s="69"/>
      <c r="BS669" s="69"/>
      <c r="BT669" s="69"/>
      <c r="BU669" s="69"/>
      <c r="BV669" s="69"/>
      <c r="BW669" s="69"/>
      <c r="BX669" s="69"/>
      <c r="BY669" s="69"/>
      <c r="BZ669" s="69"/>
      <c r="CA669" s="66"/>
      <c r="CB669" s="69"/>
      <c r="CC669" s="69"/>
      <c r="CD669" s="69"/>
      <c r="CE669" s="66"/>
      <c r="CF669" s="69"/>
      <c r="CG669" s="69"/>
      <c r="CH669" s="69"/>
      <c r="CI669" s="66"/>
      <c r="CJ669" s="69"/>
      <c r="CK669" s="69"/>
      <c r="CL669" s="69"/>
      <c r="CM669" s="66"/>
      <c r="CN669" s="69"/>
      <c r="CO669" s="69"/>
      <c r="CP669" s="69"/>
      <c r="CQ669" s="66"/>
      <c r="CR669" s="69"/>
      <c r="CS669" s="69"/>
      <c r="CT669" s="69"/>
      <c r="CU669" s="66"/>
      <c r="CV669" s="69"/>
      <c r="CW669" s="69"/>
      <c r="CX669" s="69"/>
      <c r="CY669" s="66"/>
      <c r="CZ669" s="69"/>
      <c r="DA669" s="69"/>
      <c r="DB669" s="69"/>
      <c r="DC669" s="66"/>
      <c r="DD669" s="69"/>
      <c r="DE669" s="69"/>
      <c r="DF669" s="69"/>
      <c r="DG669" s="66"/>
      <c r="DH669" s="69"/>
      <c r="DI669" s="69"/>
      <c r="DJ669" s="69"/>
      <c r="DK669" s="70"/>
    </row>
    <row r="670" spans="63:115">
      <c r="BK670" s="69"/>
      <c r="BL670" s="69"/>
      <c r="BM670" s="69"/>
      <c r="BN670" s="66"/>
      <c r="BO670" s="69"/>
      <c r="BP670" s="69"/>
      <c r="BQ670" s="69"/>
      <c r="BR670" s="69"/>
      <c r="BS670" s="69"/>
      <c r="BT670" s="69"/>
      <c r="BU670" s="69"/>
      <c r="BV670" s="69"/>
      <c r="BW670" s="69"/>
      <c r="BX670" s="69"/>
      <c r="BY670" s="69"/>
      <c r="BZ670" s="69"/>
      <c r="CA670" s="66"/>
      <c r="CB670" s="69"/>
      <c r="CC670" s="69"/>
      <c r="CD670" s="69"/>
      <c r="CE670" s="66"/>
      <c r="CF670" s="69"/>
      <c r="CG670" s="69"/>
      <c r="CH670" s="69"/>
      <c r="CI670" s="66"/>
      <c r="CJ670" s="69"/>
      <c r="CK670" s="69"/>
      <c r="CL670" s="69"/>
      <c r="CM670" s="66"/>
      <c r="CN670" s="69"/>
      <c r="CO670" s="69"/>
      <c r="CP670" s="69"/>
      <c r="CQ670" s="66"/>
      <c r="CR670" s="69"/>
      <c r="CS670" s="69"/>
      <c r="CT670" s="69"/>
      <c r="CU670" s="66"/>
      <c r="CV670" s="69"/>
      <c r="CW670" s="69"/>
      <c r="CX670" s="69"/>
      <c r="CY670" s="66"/>
      <c r="CZ670" s="69"/>
      <c r="DA670" s="69"/>
      <c r="DB670" s="69"/>
      <c r="DC670" s="66"/>
      <c r="DD670" s="69"/>
      <c r="DE670" s="69"/>
      <c r="DF670" s="69"/>
      <c r="DG670" s="66"/>
      <c r="DH670" s="69"/>
      <c r="DI670" s="69"/>
      <c r="DJ670" s="69"/>
      <c r="DK670" s="70"/>
    </row>
    <row r="671" spans="63:115">
      <c r="BK671" s="69"/>
      <c r="BL671" s="69"/>
      <c r="BM671" s="69"/>
      <c r="BN671" s="66"/>
      <c r="BO671" s="69"/>
      <c r="BP671" s="69"/>
      <c r="BQ671" s="69"/>
      <c r="BR671" s="69"/>
      <c r="BS671" s="69"/>
      <c r="BT671" s="69"/>
      <c r="BU671" s="69"/>
      <c r="BV671" s="69"/>
      <c r="BW671" s="69"/>
      <c r="BX671" s="69"/>
      <c r="BY671" s="69"/>
      <c r="BZ671" s="69"/>
      <c r="CA671" s="66"/>
      <c r="CB671" s="69"/>
      <c r="CC671" s="69"/>
      <c r="CD671" s="69"/>
      <c r="CE671" s="66"/>
      <c r="CF671" s="69"/>
      <c r="CG671" s="69"/>
      <c r="CH671" s="69"/>
      <c r="CI671" s="66"/>
      <c r="CJ671" s="69"/>
      <c r="CK671" s="69"/>
      <c r="CL671" s="69"/>
      <c r="CM671" s="66"/>
      <c r="CN671" s="69"/>
      <c r="CO671" s="69"/>
      <c r="CP671" s="69"/>
      <c r="CQ671" s="66"/>
      <c r="CR671" s="69"/>
      <c r="CS671" s="69"/>
      <c r="CT671" s="69"/>
      <c r="CU671" s="66"/>
      <c r="CV671" s="69"/>
      <c r="CW671" s="69"/>
      <c r="CX671" s="69"/>
      <c r="CY671" s="66"/>
      <c r="CZ671" s="69"/>
      <c r="DA671" s="69"/>
      <c r="DB671" s="69"/>
      <c r="DC671" s="66"/>
      <c r="DD671" s="69"/>
      <c r="DE671" s="69"/>
      <c r="DF671" s="69"/>
      <c r="DG671" s="66"/>
      <c r="DH671" s="69"/>
      <c r="DI671" s="69"/>
      <c r="DJ671" s="69"/>
      <c r="DK671" s="70"/>
    </row>
    <row r="672" spans="63:115">
      <c r="BK672" s="69"/>
      <c r="BL672" s="69"/>
      <c r="BM672" s="69"/>
      <c r="BN672" s="66"/>
      <c r="BO672" s="69"/>
      <c r="BP672" s="69"/>
      <c r="BQ672" s="69"/>
      <c r="BR672" s="69"/>
      <c r="BS672" s="69"/>
      <c r="BT672" s="69"/>
      <c r="BU672" s="69"/>
      <c r="BV672" s="69"/>
      <c r="BW672" s="69"/>
      <c r="BX672" s="69"/>
      <c r="BY672" s="69"/>
      <c r="BZ672" s="69"/>
      <c r="CA672" s="66"/>
      <c r="CB672" s="69"/>
      <c r="CC672" s="69"/>
      <c r="CD672" s="69"/>
      <c r="CE672" s="66"/>
      <c r="CF672" s="69"/>
      <c r="CG672" s="69"/>
      <c r="CH672" s="69"/>
      <c r="CI672" s="66"/>
      <c r="CJ672" s="69"/>
      <c r="CK672" s="69"/>
      <c r="CL672" s="69"/>
      <c r="CM672" s="66"/>
      <c r="CN672" s="69"/>
      <c r="CO672" s="69"/>
      <c r="CP672" s="69"/>
      <c r="CQ672" s="66"/>
      <c r="CR672" s="69"/>
      <c r="CS672" s="69"/>
      <c r="CT672" s="69"/>
      <c r="CU672" s="66"/>
      <c r="CV672" s="69"/>
      <c r="CW672" s="69"/>
      <c r="CX672" s="69"/>
      <c r="CY672" s="66"/>
      <c r="CZ672" s="69"/>
      <c r="DA672" s="69"/>
      <c r="DB672" s="69"/>
      <c r="DC672" s="66"/>
      <c r="DD672" s="69"/>
      <c r="DE672" s="69"/>
      <c r="DF672" s="69"/>
      <c r="DG672" s="66"/>
      <c r="DH672" s="69"/>
      <c r="DI672" s="69"/>
      <c r="DJ672" s="69"/>
      <c r="DK672" s="70"/>
    </row>
    <row r="673" spans="63:115">
      <c r="BK673" s="69"/>
      <c r="BL673" s="69"/>
      <c r="BM673" s="69"/>
      <c r="BN673" s="66"/>
      <c r="BO673" s="69"/>
      <c r="BP673" s="69"/>
      <c r="BQ673" s="69"/>
      <c r="BR673" s="69"/>
      <c r="BS673" s="69"/>
      <c r="BT673" s="69"/>
      <c r="BU673" s="69"/>
      <c r="BV673" s="69"/>
      <c r="BW673" s="69"/>
      <c r="BX673" s="69"/>
      <c r="BY673" s="69"/>
      <c r="BZ673" s="69"/>
      <c r="CA673" s="66"/>
      <c r="CB673" s="69"/>
      <c r="CC673" s="69"/>
      <c r="CD673" s="69"/>
      <c r="CE673" s="66"/>
      <c r="CF673" s="69"/>
      <c r="CG673" s="69"/>
      <c r="CH673" s="69"/>
      <c r="CI673" s="66"/>
      <c r="CJ673" s="69"/>
      <c r="CK673" s="69"/>
      <c r="CL673" s="69"/>
      <c r="CM673" s="66"/>
      <c r="CN673" s="69"/>
      <c r="CO673" s="69"/>
      <c r="CP673" s="69"/>
      <c r="CQ673" s="66"/>
      <c r="CR673" s="69"/>
      <c r="CS673" s="69"/>
      <c r="CT673" s="69"/>
      <c r="CU673" s="66"/>
      <c r="CV673" s="69"/>
      <c r="CW673" s="69"/>
      <c r="CX673" s="69"/>
      <c r="CY673" s="66"/>
      <c r="CZ673" s="69"/>
      <c r="DA673" s="69"/>
      <c r="DB673" s="69"/>
      <c r="DC673" s="66"/>
      <c r="DD673" s="69"/>
      <c r="DE673" s="69"/>
      <c r="DF673" s="69"/>
      <c r="DG673" s="66"/>
      <c r="DH673" s="69"/>
      <c r="DI673" s="69"/>
      <c r="DJ673" s="69"/>
      <c r="DK673" s="70"/>
    </row>
    <row r="674" spans="63:115">
      <c r="BK674" s="69"/>
      <c r="BL674" s="69"/>
      <c r="BM674" s="69"/>
      <c r="BN674" s="66"/>
      <c r="BO674" s="69"/>
      <c r="BP674" s="69"/>
      <c r="BQ674" s="69"/>
      <c r="BR674" s="69"/>
      <c r="BS674" s="69"/>
      <c r="BT674" s="69"/>
      <c r="BU674" s="69"/>
      <c r="BV674" s="69"/>
      <c r="BW674" s="69"/>
      <c r="BX674" s="69"/>
      <c r="BY674" s="69"/>
      <c r="BZ674" s="69"/>
      <c r="CA674" s="66"/>
      <c r="CB674" s="69"/>
      <c r="CC674" s="69"/>
      <c r="CD674" s="69"/>
      <c r="CE674" s="66"/>
      <c r="CF674" s="69"/>
      <c r="CG674" s="69"/>
      <c r="CH674" s="69"/>
      <c r="CI674" s="66"/>
      <c r="CJ674" s="69"/>
      <c r="CK674" s="69"/>
      <c r="CL674" s="69"/>
      <c r="CM674" s="66"/>
      <c r="CN674" s="69"/>
      <c r="CO674" s="69"/>
      <c r="CP674" s="69"/>
      <c r="CQ674" s="66"/>
      <c r="CR674" s="69"/>
      <c r="CS674" s="69"/>
      <c r="CT674" s="69"/>
      <c r="CU674" s="66"/>
      <c r="CV674" s="69"/>
      <c r="CW674" s="69"/>
      <c r="CX674" s="69"/>
      <c r="CY674" s="66"/>
      <c r="CZ674" s="69"/>
      <c r="DA674" s="69"/>
      <c r="DB674" s="69"/>
      <c r="DC674" s="66"/>
      <c r="DD674" s="69"/>
      <c r="DE674" s="69"/>
      <c r="DF674" s="69"/>
      <c r="DG674" s="66"/>
      <c r="DH674" s="69"/>
      <c r="DI674" s="69"/>
      <c r="DJ674" s="69"/>
      <c r="DK674" s="70"/>
    </row>
    <row r="675" spans="63:115">
      <c r="BK675" s="69"/>
      <c r="BL675" s="69"/>
      <c r="BM675" s="69"/>
      <c r="BN675" s="66"/>
      <c r="BO675" s="69"/>
      <c r="BP675" s="69"/>
      <c r="BQ675" s="69"/>
      <c r="BR675" s="69"/>
      <c r="BS675" s="69"/>
      <c r="BT675" s="69"/>
      <c r="BU675" s="69"/>
      <c r="BV675" s="69"/>
      <c r="BW675" s="69"/>
      <c r="BX675" s="69"/>
      <c r="BY675" s="69"/>
      <c r="BZ675" s="69"/>
      <c r="CA675" s="66"/>
      <c r="CB675" s="69"/>
      <c r="CC675" s="69"/>
      <c r="CD675" s="69"/>
      <c r="CE675" s="66"/>
      <c r="CF675" s="69"/>
      <c r="CG675" s="69"/>
      <c r="CH675" s="69"/>
      <c r="CI675" s="66"/>
      <c r="CJ675" s="69"/>
      <c r="CK675" s="69"/>
      <c r="CL675" s="69"/>
      <c r="CM675" s="66"/>
      <c r="CN675" s="69"/>
      <c r="CO675" s="69"/>
      <c r="CP675" s="69"/>
      <c r="CQ675" s="66"/>
      <c r="CR675" s="69"/>
      <c r="CS675" s="69"/>
      <c r="CT675" s="69"/>
      <c r="CU675" s="66"/>
      <c r="CV675" s="69"/>
      <c r="CW675" s="69"/>
      <c r="CX675" s="69"/>
      <c r="CY675" s="66"/>
      <c r="CZ675" s="69"/>
      <c r="DA675" s="69"/>
      <c r="DB675" s="69"/>
      <c r="DC675" s="66"/>
      <c r="DD675" s="69"/>
      <c r="DE675" s="69"/>
      <c r="DF675" s="69"/>
      <c r="DG675" s="66"/>
      <c r="DH675" s="69"/>
      <c r="DI675" s="69"/>
      <c r="DJ675" s="69"/>
      <c r="DK675" s="70"/>
    </row>
    <row r="676" spans="63:115">
      <c r="BK676" s="69"/>
      <c r="BL676" s="69"/>
      <c r="BM676" s="69"/>
      <c r="BN676" s="66"/>
      <c r="BO676" s="69"/>
      <c r="BP676" s="69"/>
      <c r="BQ676" s="69"/>
      <c r="BR676" s="69"/>
      <c r="BS676" s="69"/>
      <c r="BT676" s="69"/>
      <c r="BU676" s="69"/>
      <c r="BV676" s="69"/>
      <c r="BW676" s="69"/>
      <c r="BX676" s="69"/>
      <c r="BY676" s="69"/>
      <c r="BZ676" s="69"/>
      <c r="CA676" s="66"/>
      <c r="CB676" s="69"/>
      <c r="CC676" s="69"/>
      <c r="CD676" s="69"/>
      <c r="CE676" s="66"/>
      <c r="CF676" s="69"/>
      <c r="CG676" s="69"/>
      <c r="CH676" s="69"/>
      <c r="CI676" s="66"/>
      <c r="CJ676" s="69"/>
      <c r="CK676" s="69"/>
      <c r="CL676" s="69"/>
      <c r="CM676" s="66"/>
      <c r="CN676" s="69"/>
      <c r="CO676" s="69"/>
      <c r="CP676" s="69"/>
      <c r="CQ676" s="66"/>
      <c r="CR676" s="69"/>
      <c r="CS676" s="69"/>
      <c r="CT676" s="69"/>
      <c r="CU676" s="66"/>
      <c r="CV676" s="69"/>
      <c r="CW676" s="69"/>
      <c r="CX676" s="69"/>
      <c r="CY676" s="66"/>
      <c r="CZ676" s="69"/>
      <c r="DA676" s="69"/>
      <c r="DB676" s="69"/>
      <c r="DC676" s="66"/>
      <c r="DD676" s="69"/>
      <c r="DE676" s="69"/>
      <c r="DF676" s="69"/>
      <c r="DG676" s="66"/>
      <c r="DH676" s="69"/>
      <c r="DI676" s="69"/>
      <c r="DJ676" s="69"/>
      <c r="DK676" s="70"/>
    </row>
    <row r="677" spans="63:115">
      <c r="BK677" s="69"/>
      <c r="BL677" s="69"/>
      <c r="BM677" s="69"/>
      <c r="BN677" s="66"/>
      <c r="BO677" s="69"/>
      <c r="BP677" s="69"/>
      <c r="BQ677" s="69"/>
      <c r="BR677" s="69"/>
      <c r="BS677" s="69"/>
      <c r="BT677" s="69"/>
      <c r="BU677" s="69"/>
      <c r="BV677" s="69"/>
      <c r="BW677" s="69"/>
      <c r="BX677" s="69"/>
      <c r="BY677" s="69"/>
      <c r="BZ677" s="69"/>
      <c r="CA677" s="66"/>
      <c r="CB677" s="69"/>
      <c r="CC677" s="69"/>
      <c r="CD677" s="69"/>
      <c r="CE677" s="66"/>
      <c r="CF677" s="69"/>
      <c r="CG677" s="69"/>
      <c r="CH677" s="69"/>
      <c r="CI677" s="66"/>
      <c r="CJ677" s="69"/>
      <c r="CK677" s="69"/>
      <c r="CL677" s="69"/>
      <c r="CM677" s="66"/>
      <c r="CN677" s="69"/>
      <c r="CO677" s="69"/>
      <c r="CP677" s="69"/>
      <c r="CQ677" s="66"/>
      <c r="CR677" s="69"/>
      <c r="CS677" s="69"/>
      <c r="CT677" s="69"/>
      <c r="CU677" s="66"/>
      <c r="CV677" s="69"/>
      <c r="CW677" s="69"/>
      <c r="CX677" s="69"/>
      <c r="CY677" s="66"/>
      <c r="CZ677" s="69"/>
      <c r="DA677" s="69"/>
      <c r="DB677" s="69"/>
      <c r="DC677" s="66"/>
      <c r="DD677" s="69"/>
      <c r="DE677" s="69"/>
      <c r="DF677" s="69"/>
      <c r="DG677" s="66"/>
      <c r="DH677" s="69"/>
      <c r="DI677" s="69"/>
      <c r="DJ677" s="69"/>
      <c r="DK677" s="70"/>
    </row>
    <row r="678" spans="63:115">
      <c r="BK678" s="69"/>
      <c r="BL678" s="69"/>
      <c r="BM678" s="69"/>
      <c r="BN678" s="66"/>
      <c r="BO678" s="69"/>
      <c r="BP678" s="69"/>
      <c r="BQ678" s="69"/>
      <c r="BR678" s="69"/>
      <c r="BS678" s="69"/>
      <c r="BT678" s="69"/>
      <c r="BU678" s="69"/>
      <c r="BV678" s="69"/>
      <c r="BW678" s="69"/>
      <c r="BX678" s="69"/>
      <c r="BY678" s="69"/>
      <c r="BZ678" s="69"/>
      <c r="CA678" s="66"/>
      <c r="CB678" s="69"/>
      <c r="CC678" s="69"/>
      <c r="CD678" s="69"/>
      <c r="CE678" s="66"/>
      <c r="CF678" s="69"/>
      <c r="CG678" s="69"/>
      <c r="CH678" s="69"/>
      <c r="CI678" s="66"/>
      <c r="CJ678" s="69"/>
      <c r="CK678" s="69"/>
      <c r="CL678" s="69"/>
      <c r="CM678" s="66"/>
      <c r="CN678" s="69"/>
      <c r="CO678" s="69"/>
      <c r="CP678" s="69"/>
      <c r="CQ678" s="66"/>
      <c r="CR678" s="69"/>
      <c r="CS678" s="69"/>
      <c r="CT678" s="69"/>
      <c r="CU678" s="66"/>
      <c r="CV678" s="69"/>
      <c r="CW678" s="69"/>
      <c r="CX678" s="69"/>
      <c r="CY678" s="66"/>
      <c r="CZ678" s="69"/>
      <c r="DA678" s="69"/>
      <c r="DB678" s="69"/>
      <c r="DC678" s="66"/>
      <c r="DD678" s="69"/>
      <c r="DE678" s="69"/>
      <c r="DF678" s="69"/>
      <c r="DG678" s="66"/>
      <c r="DH678" s="69"/>
      <c r="DI678" s="69"/>
      <c r="DJ678" s="69"/>
      <c r="DK678" s="70"/>
    </row>
    <row r="679" spans="63:115">
      <c r="BK679" s="69"/>
      <c r="BL679" s="69"/>
      <c r="BM679" s="69"/>
      <c r="BN679" s="66"/>
      <c r="BO679" s="69"/>
      <c r="BP679" s="69"/>
      <c r="BQ679" s="69"/>
      <c r="BR679" s="69"/>
      <c r="BS679" s="69"/>
      <c r="BT679" s="69"/>
      <c r="BU679" s="69"/>
      <c r="BV679" s="69"/>
      <c r="BW679" s="69"/>
      <c r="BX679" s="69"/>
      <c r="BY679" s="69"/>
      <c r="BZ679" s="69"/>
      <c r="CA679" s="66"/>
      <c r="CB679" s="69"/>
      <c r="CC679" s="69"/>
      <c r="CD679" s="69"/>
      <c r="CE679" s="66"/>
      <c r="CF679" s="69"/>
      <c r="CG679" s="69"/>
      <c r="CH679" s="69"/>
      <c r="CI679" s="66"/>
      <c r="CJ679" s="69"/>
      <c r="CK679" s="69"/>
      <c r="CL679" s="69"/>
      <c r="CM679" s="66"/>
      <c r="CN679" s="69"/>
      <c r="CO679" s="69"/>
      <c r="CP679" s="69"/>
      <c r="CQ679" s="66"/>
      <c r="CR679" s="69"/>
      <c r="CS679" s="69"/>
      <c r="CT679" s="69"/>
      <c r="CU679" s="66"/>
      <c r="CV679" s="69"/>
      <c r="CW679" s="69"/>
      <c r="CX679" s="69"/>
      <c r="CY679" s="66"/>
      <c r="CZ679" s="69"/>
      <c r="DA679" s="69"/>
      <c r="DB679" s="69"/>
      <c r="DC679" s="66"/>
      <c r="DD679" s="69"/>
      <c r="DE679" s="69"/>
      <c r="DF679" s="69"/>
      <c r="DG679" s="66"/>
      <c r="DH679" s="69"/>
      <c r="DI679" s="69"/>
      <c r="DJ679" s="69"/>
      <c r="DK679" s="70"/>
    </row>
    <row r="680" spans="63:115">
      <c r="BK680" s="69"/>
      <c r="BL680" s="69"/>
      <c r="BM680" s="69"/>
      <c r="BN680" s="66"/>
      <c r="BO680" s="69"/>
      <c r="BP680" s="69"/>
      <c r="BQ680" s="69"/>
      <c r="BR680" s="69"/>
      <c r="BS680" s="69"/>
      <c r="BT680" s="69"/>
      <c r="BU680" s="69"/>
      <c r="BV680" s="69"/>
      <c r="BW680" s="69"/>
      <c r="BX680" s="69"/>
      <c r="BY680" s="69"/>
      <c r="BZ680" s="69"/>
      <c r="CA680" s="66"/>
      <c r="CB680" s="69"/>
      <c r="CC680" s="69"/>
      <c r="CD680" s="69"/>
      <c r="CE680" s="66"/>
      <c r="CF680" s="69"/>
      <c r="CG680" s="69"/>
      <c r="CH680" s="69"/>
      <c r="CI680" s="66"/>
      <c r="CJ680" s="69"/>
      <c r="CK680" s="69"/>
      <c r="CL680" s="69"/>
      <c r="CM680" s="66"/>
      <c r="CN680" s="69"/>
      <c r="CO680" s="69"/>
      <c r="CP680" s="69"/>
      <c r="CQ680" s="66"/>
      <c r="CR680" s="69"/>
      <c r="CS680" s="69"/>
      <c r="CT680" s="69"/>
      <c r="CU680" s="66"/>
      <c r="CV680" s="69"/>
      <c r="CW680" s="69"/>
      <c r="CX680" s="69"/>
      <c r="CY680" s="66"/>
      <c r="CZ680" s="69"/>
      <c r="DA680" s="69"/>
      <c r="DB680" s="69"/>
      <c r="DC680" s="66"/>
      <c r="DD680" s="69"/>
      <c r="DE680" s="69"/>
      <c r="DF680" s="69"/>
      <c r="DG680" s="66"/>
      <c r="DH680" s="69"/>
      <c r="DI680" s="69"/>
      <c r="DJ680" s="69"/>
      <c r="DK680" s="70"/>
    </row>
    <row r="681" spans="63:115">
      <c r="BK681" s="69"/>
      <c r="BL681" s="69"/>
      <c r="BM681" s="69"/>
      <c r="BN681" s="66"/>
      <c r="BO681" s="69"/>
      <c r="BP681" s="69"/>
      <c r="BQ681" s="69"/>
      <c r="BR681" s="69"/>
      <c r="BS681" s="69"/>
      <c r="BT681" s="69"/>
      <c r="BU681" s="69"/>
      <c r="BV681" s="69"/>
      <c r="BW681" s="69"/>
      <c r="BX681" s="69"/>
      <c r="BY681" s="69"/>
      <c r="BZ681" s="69"/>
      <c r="CA681" s="66"/>
      <c r="CB681" s="69"/>
      <c r="CC681" s="69"/>
      <c r="CD681" s="69"/>
      <c r="CE681" s="66"/>
      <c r="CF681" s="69"/>
      <c r="CG681" s="69"/>
      <c r="CH681" s="69"/>
      <c r="CI681" s="66"/>
      <c r="CJ681" s="69"/>
      <c r="CK681" s="69"/>
      <c r="CL681" s="69"/>
      <c r="CM681" s="66"/>
      <c r="CN681" s="69"/>
      <c r="CO681" s="69"/>
      <c r="CP681" s="69"/>
      <c r="CQ681" s="66"/>
      <c r="CR681" s="69"/>
      <c r="CS681" s="69"/>
      <c r="CT681" s="69"/>
      <c r="CU681" s="66"/>
      <c r="CV681" s="69"/>
      <c r="CW681" s="69"/>
      <c r="CX681" s="69"/>
      <c r="CY681" s="66"/>
      <c r="CZ681" s="69"/>
      <c r="DA681" s="69"/>
      <c r="DB681" s="69"/>
      <c r="DC681" s="66"/>
      <c r="DD681" s="69"/>
      <c r="DE681" s="69"/>
      <c r="DF681" s="69"/>
      <c r="DG681" s="66"/>
      <c r="DH681" s="69"/>
      <c r="DI681" s="69"/>
      <c r="DJ681" s="69"/>
      <c r="DK681" s="70"/>
    </row>
    <row r="682" spans="63:115">
      <c r="BK682" s="69"/>
      <c r="BL682" s="69"/>
      <c r="BM682" s="69"/>
      <c r="BN682" s="66"/>
      <c r="BO682" s="69"/>
      <c r="BP682" s="69"/>
      <c r="BQ682" s="69"/>
      <c r="BR682" s="69"/>
      <c r="BS682" s="69"/>
      <c r="BT682" s="69"/>
      <c r="BU682" s="69"/>
      <c r="BV682" s="69"/>
      <c r="BW682" s="69"/>
      <c r="BX682" s="69"/>
      <c r="BY682" s="69"/>
      <c r="BZ682" s="69"/>
      <c r="CA682" s="66"/>
      <c r="CB682" s="69"/>
      <c r="CC682" s="69"/>
      <c r="CD682" s="69"/>
      <c r="CE682" s="66"/>
      <c r="CF682" s="69"/>
      <c r="CG682" s="69"/>
      <c r="CH682" s="69"/>
      <c r="CI682" s="66"/>
      <c r="CJ682" s="69"/>
      <c r="CK682" s="69"/>
      <c r="CL682" s="69"/>
      <c r="CM682" s="66"/>
      <c r="CN682" s="69"/>
      <c r="CO682" s="69"/>
      <c r="CP682" s="69"/>
      <c r="CQ682" s="66"/>
      <c r="CR682" s="69"/>
      <c r="CS682" s="69"/>
      <c r="CT682" s="69"/>
      <c r="CU682" s="66"/>
      <c r="CV682" s="69"/>
      <c r="CW682" s="69"/>
      <c r="CX682" s="69"/>
      <c r="CY682" s="66"/>
      <c r="CZ682" s="69"/>
      <c r="DA682" s="69"/>
      <c r="DB682" s="69"/>
      <c r="DC682" s="66"/>
      <c r="DD682" s="69"/>
      <c r="DE682" s="69"/>
      <c r="DF682" s="69"/>
      <c r="DG682" s="66"/>
      <c r="DH682" s="69"/>
      <c r="DI682" s="69"/>
      <c r="DJ682" s="69"/>
      <c r="DK682" s="70"/>
    </row>
    <row r="683" spans="63:115">
      <c r="BK683" s="69"/>
      <c r="BL683" s="69"/>
      <c r="BM683" s="69"/>
      <c r="BN683" s="66"/>
      <c r="BO683" s="69"/>
      <c r="BP683" s="69"/>
      <c r="BQ683" s="69"/>
      <c r="BR683" s="69"/>
      <c r="BS683" s="69"/>
      <c r="BT683" s="69"/>
      <c r="BU683" s="69"/>
      <c r="BV683" s="69"/>
      <c r="BW683" s="69"/>
      <c r="BX683" s="69"/>
      <c r="BY683" s="69"/>
      <c r="BZ683" s="69"/>
      <c r="CA683" s="66"/>
      <c r="CB683" s="69"/>
      <c r="CC683" s="69"/>
      <c r="CD683" s="69"/>
      <c r="CE683" s="66"/>
      <c r="CF683" s="69"/>
      <c r="CG683" s="69"/>
      <c r="CH683" s="69"/>
      <c r="CI683" s="66"/>
      <c r="CJ683" s="69"/>
      <c r="CK683" s="69"/>
      <c r="CL683" s="69"/>
      <c r="CM683" s="66"/>
      <c r="CN683" s="69"/>
      <c r="CO683" s="69"/>
      <c r="CP683" s="69"/>
      <c r="CQ683" s="66"/>
      <c r="CR683" s="69"/>
      <c r="CS683" s="69"/>
      <c r="CT683" s="69"/>
      <c r="CU683" s="66"/>
      <c r="CV683" s="69"/>
      <c r="CW683" s="69"/>
      <c r="CX683" s="69"/>
      <c r="CY683" s="66"/>
      <c r="CZ683" s="69"/>
      <c r="DA683" s="69"/>
      <c r="DB683" s="69"/>
      <c r="DC683" s="66"/>
      <c r="DD683" s="69"/>
      <c r="DE683" s="69"/>
      <c r="DF683" s="69"/>
      <c r="DG683" s="66"/>
      <c r="DH683" s="69"/>
      <c r="DI683" s="69"/>
      <c r="DJ683" s="69"/>
      <c r="DK683" s="70"/>
    </row>
    <row r="684" spans="63:115">
      <c r="BK684" s="69"/>
      <c r="BL684" s="69"/>
      <c r="BM684" s="69"/>
      <c r="BN684" s="66"/>
      <c r="BO684" s="69"/>
      <c r="BP684" s="69"/>
      <c r="BQ684" s="69"/>
      <c r="BR684" s="69"/>
      <c r="BS684" s="69"/>
      <c r="BT684" s="69"/>
      <c r="BU684" s="69"/>
      <c r="BV684" s="69"/>
      <c r="BW684" s="69"/>
      <c r="BX684" s="69"/>
      <c r="BY684" s="69"/>
      <c r="BZ684" s="69"/>
      <c r="CA684" s="66"/>
      <c r="CB684" s="69"/>
      <c r="CC684" s="69"/>
      <c r="CD684" s="69"/>
      <c r="CE684" s="66"/>
      <c r="CF684" s="69"/>
      <c r="CG684" s="69"/>
      <c r="CH684" s="69"/>
      <c r="CI684" s="66"/>
      <c r="CJ684" s="69"/>
      <c r="CK684" s="69"/>
      <c r="CL684" s="69"/>
      <c r="CM684" s="66"/>
      <c r="CN684" s="69"/>
      <c r="CO684" s="69"/>
      <c r="CP684" s="69"/>
      <c r="CQ684" s="66"/>
      <c r="CR684" s="69"/>
      <c r="CS684" s="69"/>
      <c r="CT684" s="69"/>
      <c r="CU684" s="66"/>
      <c r="CV684" s="69"/>
      <c r="CW684" s="69"/>
      <c r="CX684" s="69"/>
      <c r="CY684" s="66"/>
      <c r="CZ684" s="69"/>
      <c r="DA684" s="69"/>
      <c r="DB684" s="69"/>
      <c r="DC684" s="66"/>
      <c r="DD684" s="69"/>
      <c r="DE684" s="69"/>
      <c r="DF684" s="69"/>
      <c r="DG684" s="66"/>
      <c r="DH684" s="69"/>
      <c r="DI684" s="69"/>
      <c r="DJ684" s="69"/>
      <c r="DK684" s="70"/>
    </row>
    <row r="685" spans="63:115">
      <c r="BK685" s="69"/>
      <c r="BL685" s="69"/>
      <c r="BM685" s="69"/>
      <c r="BN685" s="66"/>
      <c r="BO685" s="69"/>
      <c r="BP685" s="69"/>
      <c r="BQ685" s="69"/>
      <c r="BR685" s="69"/>
      <c r="BS685" s="69"/>
      <c r="BT685" s="69"/>
      <c r="BU685" s="69"/>
      <c r="BV685" s="69"/>
      <c r="BW685" s="69"/>
      <c r="BX685" s="69"/>
      <c r="BY685" s="69"/>
      <c r="BZ685" s="69"/>
      <c r="CA685" s="66"/>
      <c r="CB685" s="69"/>
      <c r="CC685" s="69"/>
      <c r="CD685" s="69"/>
      <c r="CE685" s="66"/>
      <c r="CF685" s="69"/>
      <c r="CG685" s="69"/>
      <c r="CH685" s="69"/>
      <c r="CI685" s="66"/>
      <c r="CJ685" s="69"/>
      <c r="CK685" s="69"/>
      <c r="CL685" s="69"/>
      <c r="CM685" s="66"/>
      <c r="CN685" s="69"/>
      <c r="CO685" s="69"/>
      <c r="CP685" s="69"/>
      <c r="CQ685" s="66"/>
      <c r="CR685" s="69"/>
      <c r="CS685" s="69"/>
      <c r="CT685" s="69"/>
      <c r="CU685" s="66"/>
      <c r="CV685" s="69"/>
      <c r="CW685" s="69"/>
      <c r="CX685" s="69"/>
      <c r="CY685" s="66"/>
      <c r="CZ685" s="69"/>
      <c r="DA685" s="69"/>
      <c r="DB685" s="69"/>
      <c r="DC685" s="66"/>
      <c r="DD685" s="69"/>
      <c r="DE685" s="69"/>
      <c r="DF685" s="69"/>
      <c r="DG685" s="66"/>
      <c r="DH685" s="69"/>
      <c r="DI685" s="69"/>
      <c r="DJ685" s="69"/>
      <c r="DK685" s="70"/>
    </row>
    <row r="686" spans="63:115">
      <c r="BK686" s="69"/>
      <c r="BL686" s="69"/>
      <c r="BM686" s="69"/>
      <c r="BN686" s="66"/>
      <c r="BO686" s="69"/>
      <c r="BP686" s="69"/>
      <c r="BQ686" s="69"/>
      <c r="BR686" s="69"/>
      <c r="BS686" s="69"/>
      <c r="BT686" s="69"/>
      <c r="BU686" s="69"/>
      <c r="BV686" s="69"/>
      <c r="BW686" s="69"/>
      <c r="BX686" s="69"/>
      <c r="BY686" s="69"/>
      <c r="BZ686" s="69"/>
      <c r="CA686" s="66"/>
      <c r="CB686" s="69"/>
      <c r="CC686" s="69"/>
      <c r="CD686" s="69"/>
      <c r="CE686" s="66"/>
      <c r="CF686" s="69"/>
      <c r="CG686" s="69"/>
      <c r="CH686" s="69"/>
      <c r="CI686" s="66"/>
      <c r="CJ686" s="69"/>
      <c r="CK686" s="69"/>
      <c r="CL686" s="69"/>
      <c r="CM686" s="66"/>
      <c r="CN686" s="69"/>
      <c r="CO686" s="69"/>
      <c r="CP686" s="69"/>
      <c r="CQ686" s="66"/>
      <c r="CR686" s="69"/>
      <c r="CS686" s="69"/>
      <c r="CT686" s="69"/>
      <c r="CU686" s="66"/>
      <c r="CV686" s="69"/>
      <c r="CW686" s="69"/>
      <c r="CX686" s="69"/>
      <c r="CY686" s="66"/>
      <c r="CZ686" s="69"/>
      <c r="DA686" s="69"/>
      <c r="DB686" s="69"/>
      <c r="DC686" s="66"/>
      <c r="DD686" s="69"/>
      <c r="DE686" s="69"/>
      <c r="DF686" s="69"/>
      <c r="DG686" s="66"/>
      <c r="DH686" s="69"/>
      <c r="DI686" s="69"/>
      <c r="DJ686" s="69"/>
      <c r="DK686" s="70"/>
    </row>
    <row r="687" spans="63:115">
      <c r="BK687" s="69"/>
      <c r="BL687" s="69"/>
      <c r="BM687" s="69"/>
      <c r="BN687" s="66"/>
      <c r="BO687" s="69"/>
      <c r="BP687" s="69"/>
      <c r="BQ687" s="69"/>
      <c r="BR687" s="69"/>
      <c r="BS687" s="69"/>
      <c r="BT687" s="69"/>
      <c r="BU687" s="69"/>
      <c r="BV687" s="69"/>
      <c r="BW687" s="69"/>
      <c r="BX687" s="69"/>
      <c r="BY687" s="69"/>
      <c r="BZ687" s="69"/>
      <c r="CA687" s="66"/>
      <c r="CB687" s="69"/>
      <c r="CC687" s="69"/>
      <c r="CD687" s="69"/>
      <c r="CE687" s="66"/>
      <c r="CF687" s="69"/>
      <c r="CG687" s="69"/>
      <c r="CH687" s="69"/>
      <c r="CI687" s="66"/>
      <c r="CJ687" s="69"/>
      <c r="CK687" s="69"/>
      <c r="CL687" s="69"/>
      <c r="CM687" s="66"/>
      <c r="CN687" s="69"/>
      <c r="CO687" s="69"/>
      <c r="CP687" s="69"/>
      <c r="CQ687" s="66"/>
      <c r="CR687" s="69"/>
      <c r="CS687" s="69"/>
      <c r="CT687" s="69"/>
      <c r="CU687" s="66"/>
      <c r="CV687" s="69"/>
      <c r="CW687" s="69"/>
      <c r="CX687" s="69"/>
      <c r="CY687" s="66"/>
      <c r="CZ687" s="69"/>
      <c r="DA687" s="69"/>
      <c r="DB687" s="69"/>
      <c r="DC687" s="66"/>
      <c r="DD687" s="69"/>
      <c r="DE687" s="69"/>
      <c r="DF687" s="69"/>
      <c r="DG687" s="66"/>
      <c r="DH687" s="69"/>
      <c r="DI687" s="69"/>
      <c r="DJ687" s="69"/>
      <c r="DK687" s="70"/>
    </row>
    <row r="688" spans="63:115">
      <c r="BK688" s="69"/>
      <c r="BL688" s="69"/>
      <c r="BM688" s="69"/>
      <c r="BN688" s="66"/>
      <c r="BO688" s="69"/>
      <c r="BP688" s="69"/>
      <c r="BQ688" s="69"/>
      <c r="BR688" s="69"/>
      <c r="BS688" s="69"/>
      <c r="BT688" s="69"/>
      <c r="BU688" s="69"/>
      <c r="BV688" s="69"/>
      <c r="BW688" s="69"/>
      <c r="BX688" s="69"/>
      <c r="BY688" s="69"/>
      <c r="BZ688" s="69"/>
      <c r="CA688" s="66"/>
      <c r="CB688" s="69"/>
      <c r="CC688" s="69"/>
      <c r="CD688" s="69"/>
      <c r="CE688" s="66"/>
      <c r="CF688" s="69"/>
      <c r="CG688" s="69"/>
      <c r="CH688" s="69"/>
      <c r="CI688" s="66"/>
      <c r="CJ688" s="69"/>
      <c r="CK688" s="69"/>
      <c r="CL688" s="69"/>
      <c r="CM688" s="66"/>
      <c r="CN688" s="69"/>
      <c r="CO688" s="69"/>
      <c r="CP688" s="69"/>
      <c r="CQ688" s="66"/>
      <c r="CR688" s="69"/>
      <c r="CS688" s="69"/>
      <c r="CT688" s="69"/>
      <c r="CU688" s="66"/>
      <c r="CV688" s="69"/>
      <c r="CW688" s="69"/>
      <c r="CX688" s="69"/>
      <c r="CY688" s="66"/>
      <c r="CZ688" s="69"/>
      <c r="DA688" s="69"/>
      <c r="DB688" s="69"/>
      <c r="DC688" s="66"/>
      <c r="DD688" s="69"/>
      <c r="DE688" s="69"/>
      <c r="DF688" s="69"/>
      <c r="DG688" s="66"/>
      <c r="DH688" s="69"/>
      <c r="DI688" s="69"/>
      <c r="DJ688" s="69"/>
      <c r="DK688" s="70"/>
    </row>
    <row r="689" spans="63:115">
      <c r="BK689" s="69"/>
      <c r="BL689" s="69"/>
      <c r="BM689" s="69"/>
      <c r="BN689" s="66"/>
      <c r="BO689" s="69"/>
      <c r="BP689" s="69"/>
      <c r="BQ689" s="69"/>
      <c r="BR689" s="69"/>
      <c r="BS689" s="69"/>
      <c r="BT689" s="69"/>
      <c r="BU689" s="69"/>
      <c r="BV689" s="69"/>
      <c r="BW689" s="69"/>
      <c r="BX689" s="69"/>
      <c r="BY689" s="69"/>
      <c r="BZ689" s="69"/>
      <c r="CA689" s="66"/>
      <c r="CB689" s="69"/>
      <c r="CC689" s="69"/>
      <c r="CD689" s="69"/>
      <c r="CE689" s="66"/>
      <c r="CF689" s="69"/>
      <c r="CG689" s="69"/>
      <c r="CH689" s="69"/>
      <c r="CI689" s="66"/>
      <c r="CJ689" s="69"/>
      <c r="CK689" s="69"/>
      <c r="CL689" s="69"/>
      <c r="CM689" s="66"/>
      <c r="CN689" s="69"/>
      <c r="CO689" s="69"/>
      <c r="CP689" s="69"/>
      <c r="CQ689" s="66"/>
      <c r="CR689" s="69"/>
      <c r="CS689" s="69"/>
      <c r="CT689" s="69"/>
      <c r="CU689" s="66"/>
      <c r="CV689" s="69"/>
      <c r="CW689" s="69"/>
      <c r="CX689" s="69"/>
      <c r="CY689" s="66"/>
      <c r="CZ689" s="69"/>
      <c r="DA689" s="69"/>
      <c r="DB689" s="69"/>
      <c r="DC689" s="66"/>
      <c r="DD689" s="69"/>
      <c r="DE689" s="69"/>
      <c r="DF689" s="69"/>
      <c r="DG689" s="66"/>
      <c r="DH689" s="69"/>
      <c r="DI689" s="69"/>
      <c r="DJ689" s="69"/>
      <c r="DK689" s="70"/>
    </row>
    <row r="690" spans="63:115">
      <c r="BK690" s="69"/>
      <c r="BL690" s="69"/>
      <c r="BM690" s="69"/>
      <c r="BN690" s="66"/>
      <c r="BO690" s="69"/>
      <c r="BP690" s="69"/>
      <c r="BQ690" s="69"/>
      <c r="BR690" s="69"/>
      <c r="BS690" s="69"/>
      <c r="BT690" s="69"/>
      <c r="BU690" s="69"/>
      <c r="BV690" s="69"/>
      <c r="BW690" s="69"/>
      <c r="BX690" s="69"/>
      <c r="BY690" s="69"/>
      <c r="BZ690" s="69"/>
      <c r="CA690" s="66"/>
      <c r="CB690" s="69"/>
      <c r="CC690" s="69"/>
      <c r="CD690" s="69"/>
      <c r="CE690" s="66"/>
      <c r="CF690" s="69"/>
      <c r="CG690" s="69"/>
      <c r="CH690" s="69"/>
      <c r="CI690" s="66"/>
      <c r="CJ690" s="69"/>
      <c r="CK690" s="69"/>
      <c r="CL690" s="69"/>
      <c r="CM690" s="66"/>
      <c r="CN690" s="69"/>
      <c r="CO690" s="69"/>
      <c r="CP690" s="69"/>
      <c r="CQ690" s="66"/>
      <c r="CR690" s="69"/>
      <c r="CS690" s="69"/>
      <c r="CT690" s="69"/>
      <c r="CU690" s="66"/>
      <c r="CV690" s="69"/>
      <c r="CW690" s="69"/>
      <c r="CX690" s="69"/>
      <c r="CY690" s="66"/>
      <c r="CZ690" s="69"/>
      <c r="DA690" s="69"/>
      <c r="DB690" s="69"/>
      <c r="DC690" s="66"/>
      <c r="DD690" s="69"/>
      <c r="DE690" s="69"/>
      <c r="DF690" s="69"/>
      <c r="DG690" s="66"/>
      <c r="DH690" s="69"/>
      <c r="DI690" s="69"/>
      <c r="DJ690" s="69"/>
      <c r="DK690" s="70"/>
    </row>
    <row r="691" spans="63:115">
      <c r="BK691" s="69"/>
      <c r="BL691" s="69"/>
      <c r="BM691" s="69"/>
      <c r="BN691" s="66"/>
      <c r="BO691" s="69"/>
      <c r="BP691" s="69"/>
      <c r="BQ691" s="69"/>
      <c r="BR691" s="69"/>
      <c r="BS691" s="69"/>
      <c r="BT691" s="69"/>
      <c r="BU691" s="69"/>
      <c r="BV691" s="69"/>
      <c r="BW691" s="69"/>
      <c r="BX691" s="69"/>
      <c r="BY691" s="69"/>
      <c r="BZ691" s="69"/>
      <c r="CA691" s="66"/>
      <c r="CB691" s="69"/>
      <c r="CC691" s="69"/>
      <c r="CD691" s="69"/>
      <c r="CE691" s="66"/>
      <c r="CF691" s="69"/>
      <c r="CG691" s="69"/>
      <c r="CH691" s="69"/>
      <c r="CI691" s="66"/>
      <c r="CJ691" s="69"/>
      <c r="CK691" s="69"/>
      <c r="CL691" s="69"/>
      <c r="CM691" s="66"/>
      <c r="CN691" s="69"/>
      <c r="CO691" s="69"/>
      <c r="CP691" s="69"/>
      <c r="CQ691" s="66"/>
      <c r="CR691" s="69"/>
      <c r="CS691" s="69"/>
      <c r="CT691" s="69"/>
      <c r="CU691" s="66"/>
      <c r="CV691" s="69"/>
      <c r="CW691" s="69"/>
      <c r="CX691" s="69"/>
      <c r="CY691" s="66"/>
      <c r="CZ691" s="69"/>
      <c r="DA691" s="69"/>
      <c r="DB691" s="69"/>
      <c r="DC691" s="66"/>
      <c r="DD691" s="69"/>
      <c r="DE691" s="69"/>
      <c r="DF691" s="69"/>
      <c r="DG691" s="66"/>
      <c r="DH691" s="69"/>
      <c r="DI691" s="69"/>
      <c r="DJ691" s="69"/>
      <c r="DK691" s="70"/>
    </row>
    <row r="692" spans="63:115">
      <c r="BK692" s="69"/>
      <c r="BL692" s="69"/>
      <c r="BM692" s="69"/>
      <c r="BN692" s="66"/>
      <c r="BO692" s="69"/>
      <c r="BP692" s="69"/>
      <c r="BQ692" s="69"/>
      <c r="BR692" s="69"/>
      <c r="BS692" s="69"/>
      <c r="BT692" s="69"/>
      <c r="BU692" s="69"/>
      <c r="BV692" s="69"/>
      <c r="BW692" s="69"/>
      <c r="BX692" s="69"/>
      <c r="BY692" s="69"/>
      <c r="BZ692" s="69"/>
      <c r="CA692" s="66"/>
      <c r="CB692" s="69"/>
      <c r="CC692" s="69"/>
      <c r="CD692" s="69"/>
      <c r="CE692" s="66"/>
      <c r="CF692" s="69"/>
      <c r="CG692" s="69"/>
      <c r="CH692" s="69"/>
      <c r="CI692" s="66"/>
      <c r="CJ692" s="69"/>
      <c r="CK692" s="69"/>
      <c r="CL692" s="69"/>
      <c r="CM692" s="66"/>
      <c r="CN692" s="69"/>
      <c r="CO692" s="69"/>
      <c r="CP692" s="69"/>
      <c r="CQ692" s="66"/>
      <c r="CR692" s="69"/>
      <c r="CS692" s="69"/>
      <c r="CT692" s="69"/>
      <c r="CU692" s="66"/>
      <c r="CV692" s="69"/>
      <c r="CW692" s="69"/>
      <c r="CX692" s="69"/>
      <c r="CY692" s="66"/>
      <c r="CZ692" s="69"/>
      <c r="DA692" s="69"/>
      <c r="DB692" s="69"/>
      <c r="DC692" s="66"/>
      <c r="DD692" s="69"/>
      <c r="DE692" s="69"/>
      <c r="DF692" s="69"/>
      <c r="DG692" s="66"/>
      <c r="DH692" s="69"/>
      <c r="DI692" s="69"/>
      <c r="DJ692" s="69"/>
      <c r="DK692" s="70"/>
    </row>
    <row r="693" spans="63:115">
      <c r="BK693" s="69"/>
      <c r="BL693" s="69"/>
      <c r="BM693" s="69"/>
      <c r="BN693" s="66"/>
      <c r="BO693" s="69"/>
      <c r="BP693" s="69"/>
      <c r="BQ693" s="69"/>
      <c r="BR693" s="69"/>
      <c r="BS693" s="69"/>
      <c r="BT693" s="69"/>
      <c r="BU693" s="69"/>
      <c r="BV693" s="69"/>
      <c r="BW693" s="69"/>
      <c r="BX693" s="69"/>
      <c r="BY693" s="69"/>
      <c r="BZ693" s="69"/>
      <c r="CA693" s="66"/>
      <c r="CB693" s="69"/>
      <c r="CC693" s="69"/>
      <c r="CD693" s="69"/>
      <c r="CE693" s="66"/>
      <c r="CF693" s="69"/>
      <c r="CG693" s="69"/>
      <c r="CH693" s="69"/>
      <c r="CI693" s="66"/>
      <c r="CJ693" s="69"/>
      <c r="CK693" s="69"/>
      <c r="CL693" s="69"/>
      <c r="CM693" s="66"/>
      <c r="CN693" s="69"/>
      <c r="CO693" s="69"/>
      <c r="CP693" s="69"/>
      <c r="CQ693" s="66"/>
      <c r="CR693" s="69"/>
      <c r="CS693" s="69"/>
      <c r="CT693" s="69"/>
      <c r="CU693" s="66"/>
      <c r="CV693" s="69"/>
      <c r="CW693" s="69"/>
      <c r="CX693" s="69"/>
      <c r="CY693" s="66"/>
      <c r="CZ693" s="69"/>
      <c r="DA693" s="69"/>
      <c r="DB693" s="69"/>
      <c r="DC693" s="66"/>
      <c r="DD693" s="69"/>
      <c r="DE693" s="69"/>
      <c r="DF693" s="69"/>
      <c r="DG693" s="66"/>
      <c r="DH693" s="69"/>
      <c r="DI693" s="69"/>
      <c r="DJ693" s="69"/>
      <c r="DK693" s="70"/>
    </row>
    <row r="694" spans="63:115">
      <c r="BK694" s="69"/>
      <c r="BL694" s="69"/>
      <c r="BM694" s="69"/>
      <c r="BN694" s="66"/>
      <c r="BO694" s="69"/>
      <c r="BP694" s="69"/>
      <c r="BQ694" s="69"/>
      <c r="BR694" s="69"/>
      <c r="BS694" s="69"/>
      <c r="BT694" s="69"/>
      <c r="BU694" s="69"/>
      <c r="BV694" s="69"/>
      <c r="BW694" s="69"/>
      <c r="BX694" s="69"/>
      <c r="BY694" s="69"/>
      <c r="BZ694" s="69"/>
      <c r="CA694" s="66"/>
      <c r="CB694" s="69"/>
      <c r="CC694" s="69"/>
      <c r="CD694" s="69"/>
      <c r="CE694" s="66"/>
      <c r="CF694" s="69"/>
      <c r="CG694" s="69"/>
      <c r="CH694" s="69"/>
      <c r="CI694" s="66"/>
      <c r="CJ694" s="69"/>
      <c r="CK694" s="69"/>
      <c r="CL694" s="69"/>
      <c r="CM694" s="66"/>
      <c r="CN694" s="69"/>
      <c r="CO694" s="69"/>
      <c r="CP694" s="69"/>
      <c r="CQ694" s="66"/>
      <c r="CR694" s="69"/>
      <c r="CS694" s="69"/>
      <c r="CT694" s="69"/>
      <c r="CU694" s="66"/>
      <c r="CV694" s="69"/>
      <c r="CW694" s="69"/>
      <c r="CX694" s="69"/>
      <c r="CY694" s="66"/>
      <c r="CZ694" s="69"/>
      <c r="DA694" s="69"/>
      <c r="DB694" s="69"/>
      <c r="DC694" s="66"/>
      <c r="DD694" s="69"/>
      <c r="DE694" s="69"/>
      <c r="DF694" s="69"/>
      <c r="DG694" s="66"/>
      <c r="DH694" s="69"/>
      <c r="DI694" s="69"/>
      <c r="DJ694" s="69"/>
      <c r="DK694" s="70"/>
    </row>
    <row r="695" spans="63:115">
      <c r="BK695" s="69"/>
      <c r="BL695" s="69"/>
      <c r="BM695" s="69"/>
      <c r="BN695" s="66"/>
      <c r="BO695" s="69"/>
      <c r="BP695" s="69"/>
      <c r="BQ695" s="69"/>
      <c r="BR695" s="69"/>
      <c r="BS695" s="69"/>
      <c r="BT695" s="69"/>
      <c r="BU695" s="69"/>
      <c r="BV695" s="69"/>
      <c r="BW695" s="69"/>
      <c r="BX695" s="69"/>
      <c r="BY695" s="69"/>
      <c r="BZ695" s="69"/>
      <c r="CA695" s="66"/>
      <c r="CB695" s="69"/>
      <c r="CC695" s="69"/>
      <c r="CD695" s="69"/>
      <c r="CE695" s="66"/>
      <c r="CF695" s="69"/>
      <c r="CG695" s="69"/>
      <c r="CH695" s="69"/>
      <c r="CI695" s="66"/>
      <c r="CJ695" s="69"/>
      <c r="CK695" s="69"/>
      <c r="CL695" s="69"/>
      <c r="CM695" s="66"/>
      <c r="CN695" s="69"/>
      <c r="CO695" s="69"/>
      <c r="CP695" s="69"/>
      <c r="CQ695" s="66"/>
      <c r="CR695" s="69"/>
      <c r="CS695" s="69"/>
      <c r="CT695" s="69"/>
      <c r="CU695" s="66"/>
      <c r="CV695" s="69"/>
      <c r="CW695" s="69"/>
      <c r="CX695" s="69"/>
      <c r="CY695" s="66"/>
      <c r="CZ695" s="69"/>
      <c r="DA695" s="69"/>
      <c r="DB695" s="69"/>
      <c r="DC695" s="66"/>
      <c r="DD695" s="69"/>
      <c r="DE695" s="69"/>
      <c r="DF695" s="69"/>
      <c r="DG695" s="66"/>
      <c r="DH695" s="69"/>
      <c r="DI695" s="69"/>
      <c r="DJ695" s="69"/>
      <c r="DK695" s="70"/>
    </row>
    <row r="696" spans="63:115">
      <c r="BK696" s="69"/>
      <c r="BL696" s="69"/>
      <c r="BM696" s="69"/>
      <c r="BN696" s="66"/>
      <c r="BO696" s="69"/>
      <c r="BP696" s="69"/>
      <c r="BQ696" s="69"/>
      <c r="BR696" s="69"/>
      <c r="BS696" s="69"/>
      <c r="BT696" s="69"/>
      <c r="BU696" s="69"/>
      <c r="BV696" s="69"/>
      <c r="BW696" s="69"/>
      <c r="BX696" s="69"/>
      <c r="BY696" s="69"/>
      <c r="BZ696" s="69"/>
      <c r="CA696" s="66"/>
      <c r="CB696" s="69"/>
      <c r="CC696" s="69"/>
      <c r="CD696" s="69"/>
      <c r="CE696" s="66"/>
      <c r="CF696" s="69"/>
      <c r="CG696" s="69"/>
      <c r="CH696" s="69"/>
      <c r="CI696" s="66"/>
      <c r="CJ696" s="69"/>
      <c r="CK696" s="69"/>
      <c r="CL696" s="69"/>
      <c r="CM696" s="66"/>
      <c r="CN696" s="69"/>
      <c r="CO696" s="69"/>
      <c r="CP696" s="69"/>
      <c r="CQ696" s="66"/>
      <c r="CR696" s="69"/>
      <c r="CS696" s="69"/>
      <c r="CT696" s="69"/>
      <c r="CU696" s="66"/>
      <c r="CV696" s="69"/>
      <c r="CW696" s="69"/>
      <c r="CX696" s="69"/>
      <c r="CY696" s="66"/>
      <c r="CZ696" s="69"/>
      <c r="DA696" s="69"/>
      <c r="DB696" s="69"/>
      <c r="DC696" s="66"/>
      <c r="DD696" s="69"/>
      <c r="DE696" s="69"/>
      <c r="DF696" s="69"/>
      <c r="DG696" s="66"/>
      <c r="DH696" s="69"/>
      <c r="DI696" s="69"/>
      <c r="DJ696" s="69"/>
      <c r="DK696" s="70"/>
    </row>
    <row r="697" spans="63:115">
      <c r="BK697" s="69"/>
      <c r="BL697" s="69"/>
      <c r="BM697" s="69"/>
      <c r="BN697" s="66"/>
      <c r="BO697" s="69"/>
      <c r="BP697" s="69"/>
      <c r="BQ697" s="69"/>
      <c r="BR697" s="69"/>
      <c r="BS697" s="69"/>
      <c r="BT697" s="69"/>
      <c r="BU697" s="69"/>
      <c r="BV697" s="69"/>
      <c r="BW697" s="69"/>
      <c r="BX697" s="69"/>
      <c r="BY697" s="69"/>
      <c r="BZ697" s="69"/>
      <c r="CA697" s="66"/>
      <c r="CB697" s="69"/>
      <c r="CC697" s="69"/>
      <c r="CD697" s="69"/>
      <c r="CE697" s="66"/>
      <c r="CF697" s="69"/>
      <c r="CG697" s="69"/>
      <c r="CH697" s="69"/>
      <c r="CI697" s="66"/>
      <c r="CJ697" s="69"/>
      <c r="CK697" s="69"/>
      <c r="CL697" s="69"/>
      <c r="CM697" s="66"/>
      <c r="CN697" s="69"/>
      <c r="CO697" s="69"/>
      <c r="CP697" s="69"/>
      <c r="CQ697" s="66"/>
      <c r="CR697" s="69"/>
      <c r="CS697" s="69"/>
      <c r="CT697" s="69"/>
      <c r="CU697" s="66"/>
      <c r="CV697" s="69"/>
      <c r="CW697" s="69"/>
      <c r="CX697" s="69"/>
      <c r="CY697" s="66"/>
      <c r="CZ697" s="69"/>
      <c r="DA697" s="69"/>
      <c r="DB697" s="69"/>
      <c r="DC697" s="66"/>
      <c r="DD697" s="69"/>
      <c r="DE697" s="69"/>
      <c r="DF697" s="69"/>
      <c r="DG697" s="66"/>
      <c r="DH697" s="69"/>
      <c r="DI697" s="69"/>
      <c r="DJ697" s="69"/>
      <c r="DK697" s="70"/>
    </row>
    <row r="698" spans="63:115">
      <c r="BK698" s="69"/>
      <c r="BL698" s="69"/>
      <c r="BM698" s="69"/>
      <c r="BN698" s="66"/>
      <c r="BO698" s="69"/>
      <c r="BP698" s="69"/>
      <c r="BQ698" s="69"/>
      <c r="BR698" s="69"/>
      <c r="BS698" s="69"/>
      <c r="BT698" s="69"/>
      <c r="BU698" s="69"/>
      <c r="BV698" s="69"/>
      <c r="BW698" s="69"/>
      <c r="BX698" s="69"/>
      <c r="BY698" s="69"/>
      <c r="BZ698" s="69"/>
      <c r="CA698" s="66"/>
      <c r="CB698" s="69"/>
      <c r="CC698" s="69"/>
      <c r="CD698" s="69"/>
      <c r="CE698" s="66"/>
      <c r="CF698" s="69"/>
      <c r="CG698" s="69"/>
      <c r="CH698" s="69"/>
      <c r="CI698" s="66"/>
      <c r="CJ698" s="69"/>
      <c r="CK698" s="69"/>
      <c r="CL698" s="69"/>
      <c r="CM698" s="66"/>
      <c r="CN698" s="69"/>
      <c r="CO698" s="69"/>
      <c r="CP698" s="69"/>
      <c r="CQ698" s="66"/>
      <c r="CR698" s="69"/>
      <c r="CS698" s="69"/>
      <c r="CT698" s="69"/>
      <c r="CU698" s="66"/>
      <c r="CV698" s="69"/>
      <c r="CW698" s="69"/>
      <c r="CX698" s="69"/>
      <c r="CY698" s="66"/>
      <c r="CZ698" s="69"/>
      <c r="DA698" s="69"/>
      <c r="DB698" s="69"/>
      <c r="DC698" s="66"/>
      <c r="DD698" s="69"/>
      <c r="DE698" s="69"/>
      <c r="DF698" s="69"/>
      <c r="DG698" s="66"/>
      <c r="DH698" s="69"/>
      <c r="DI698" s="69"/>
      <c r="DJ698" s="69"/>
      <c r="DK698" s="70"/>
    </row>
    <row r="699" spans="63:115">
      <c r="BK699" s="69"/>
      <c r="BL699" s="69"/>
      <c r="BM699" s="69"/>
      <c r="BN699" s="66"/>
      <c r="BO699" s="69"/>
      <c r="BP699" s="69"/>
      <c r="BQ699" s="69"/>
      <c r="BR699" s="69"/>
      <c r="BS699" s="69"/>
      <c r="BT699" s="69"/>
      <c r="BU699" s="69"/>
      <c r="BV699" s="69"/>
      <c r="BW699" s="69"/>
      <c r="BX699" s="69"/>
      <c r="BY699" s="69"/>
      <c r="BZ699" s="69"/>
      <c r="CA699" s="66"/>
      <c r="CB699" s="69"/>
      <c r="CC699" s="69"/>
      <c r="CD699" s="69"/>
      <c r="CE699" s="66"/>
      <c r="CF699" s="69"/>
      <c r="CG699" s="69"/>
      <c r="CH699" s="69"/>
      <c r="CI699" s="66"/>
      <c r="CJ699" s="69"/>
      <c r="CK699" s="69"/>
      <c r="CL699" s="69"/>
      <c r="CM699" s="66"/>
      <c r="CN699" s="69"/>
      <c r="CO699" s="69"/>
      <c r="CP699" s="69"/>
      <c r="CQ699" s="66"/>
      <c r="CR699" s="69"/>
      <c r="CS699" s="69"/>
      <c r="CT699" s="69"/>
      <c r="CU699" s="66"/>
      <c r="CV699" s="69"/>
      <c r="CW699" s="69"/>
      <c r="CX699" s="69"/>
      <c r="CY699" s="66"/>
      <c r="CZ699" s="69"/>
      <c r="DA699" s="69"/>
      <c r="DB699" s="69"/>
      <c r="DC699" s="66"/>
      <c r="DD699" s="69"/>
      <c r="DE699" s="69"/>
      <c r="DF699" s="69"/>
      <c r="DG699" s="66"/>
      <c r="DH699" s="69"/>
      <c r="DI699" s="69"/>
      <c r="DJ699" s="69"/>
      <c r="DK699" s="70"/>
    </row>
    <row r="700" spans="63:115">
      <c r="BK700" s="69"/>
      <c r="BL700" s="69"/>
      <c r="BM700" s="69"/>
      <c r="BN700" s="66"/>
      <c r="BO700" s="69"/>
      <c r="BP700" s="69"/>
      <c r="BQ700" s="69"/>
      <c r="BR700" s="69"/>
      <c r="BS700" s="69"/>
      <c r="BT700" s="69"/>
      <c r="BU700" s="69"/>
      <c r="BV700" s="69"/>
      <c r="BW700" s="69"/>
      <c r="BX700" s="69"/>
      <c r="BY700" s="69"/>
      <c r="BZ700" s="69"/>
      <c r="CA700" s="66"/>
      <c r="CB700" s="69"/>
      <c r="CC700" s="69"/>
      <c r="CD700" s="69"/>
      <c r="CE700" s="66"/>
      <c r="CF700" s="69"/>
      <c r="CG700" s="69"/>
      <c r="CH700" s="69"/>
      <c r="CI700" s="66"/>
      <c r="CJ700" s="69"/>
      <c r="CK700" s="69"/>
      <c r="CL700" s="69"/>
      <c r="CM700" s="66"/>
      <c r="CN700" s="69"/>
      <c r="CO700" s="69"/>
      <c r="CP700" s="69"/>
      <c r="CQ700" s="66"/>
      <c r="CR700" s="69"/>
      <c r="CS700" s="69"/>
      <c r="CT700" s="69"/>
      <c r="CU700" s="66"/>
      <c r="CV700" s="69"/>
      <c r="CW700" s="69"/>
      <c r="CX700" s="69"/>
      <c r="CY700" s="66"/>
      <c r="CZ700" s="69"/>
      <c r="DA700" s="69"/>
      <c r="DB700" s="69"/>
      <c r="DC700" s="66"/>
      <c r="DD700" s="69"/>
      <c r="DE700" s="69"/>
      <c r="DF700" s="69"/>
      <c r="DG700" s="66"/>
      <c r="DH700" s="69"/>
      <c r="DI700" s="69"/>
      <c r="DJ700" s="69"/>
      <c r="DK700" s="70"/>
    </row>
    <row r="701" spans="63:115">
      <c r="BK701" s="69"/>
      <c r="BL701" s="69"/>
      <c r="BM701" s="69"/>
      <c r="BN701" s="66"/>
      <c r="BO701" s="69"/>
      <c r="BP701" s="69"/>
      <c r="BQ701" s="69"/>
      <c r="BR701" s="69"/>
      <c r="BS701" s="69"/>
      <c r="BT701" s="69"/>
      <c r="BU701" s="69"/>
      <c r="BV701" s="69"/>
      <c r="BW701" s="69"/>
      <c r="BX701" s="69"/>
      <c r="BY701" s="69"/>
      <c r="BZ701" s="69"/>
      <c r="CA701" s="66"/>
      <c r="CB701" s="69"/>
      <c r="CC701" s="69"/>
      <c r="CD701" s="69"/>
      <c r="CE701" s="66"/>
      <c r="CF701" s="69"/>
      <c r="CG701" s="69"/>
      <c r="CH701" s="69"/>
      <c r="CI701" s="66"/>
      <c r="CJ701" s="69"/>
      <c r="CK701" s="69"/>
      <c r="CL701" s="69"/>
      <c r="CM701" s="66"/>
      <c r="CN701" s="69"/>
      <c r="CO701" s="69"/>
      <c r="CP701" s="69"/>
      <c r="CQ701" s="66"/>
      <c r="CR701" s="69"/>
      <c r="CS701" s="69"/>
      <c r="CT701" s="69"/>
      <c r="CU701" s="66"/>
      <c r="CV701" s="69"/>
      <c r="CW701" s="69"/>
      <c r="CX701" s="69"/>
      <c r="CY701" s="66"/>
      <c r="CZ701" s="69"/>
      <c r="DA701" s="69"/>
      <c r="DB701" s="69"/>
      <c r="DC701" s="66"/>
      <c r="DD701" s="69"/>
      <c r="DE701" s="69"/>
      <c r="DF701" s="69"/>
      <c r="DG701" s="66"/>
      <c r="DH701" s="69"/>
      <c r="DI701" s="69"/>
      <c r="DJ701" s="69"/>
      <c r="DK701" s="70"/>
    </row>
    <row r="702" spans="63:115">
      <c r="BK702" s="69"/>
      <c r="BL702" s="69"/>
      <c r="BM702" s="69"/>
      <c r="BN702" s="66"/>
      <c r="BO702" s="69"/>
      <c r="BP702" s="69"/>
      <c r="BQ702" s="69"/>
      <c r="BR702" s="69"/>
      <c r="BS702" s="69"/>
      <c r="BT702" s="69"/>
      <c r="BU702" s="69"/>
      <c r="BV702" s="69"/>
      <c r="BW702" s="69"/>
      <c r="BX702" s="69"/>
      <c r="BY702" s="69"/>
      <c r="BZ702" s="69"/>
      <c r="CA702" s="66"/>
      <c r="CB702" s="69"/>
      <c r="CC702" s="69"/>
      <c r="CD702" s="69"/>
      <c r="CE702" s="66"/>
      <c r="CF702" s="69"/>
      <c r="CG702" s="69"/>
      <c r="CH702" s="69"/>
      <c r="CI702" s="66"/>
      <c r="CJ702" s="69"/>
      <c r="CK702" s="69"/>
      <c r="CL702" s="69"/>
      <c r="CM702" s="66"/>
      <c r="CN702" s="69"/>
      <c r="CO702" s="69"/>
      <c r="CP702" s="69"/>
      <c r="CQ702" s="66"/>
      <c r="CR702" s="69"/>
      <c r="CS702" s="69"/>
      <c r="CT702" s="69"/>
      <c r="CU702" s="66"/>
      <c r="CV702" s="69"/>
      <c r="CW702" s="69"/>
      <c r="CX702" s="69"/>
      <c r="CY702" s="66"/>
      <c r="CZ702" s="69"/>
      <c r="DA702" s="69"/>
      <c r="DB702" s="69"/>
      <c r="DC702" s="66"/>
      <c r="DD702" s="69"/>
      <c r="DE702" s="69"/>
      <c r="DF702" s="69"/>
      <c r="DG702" s="66"/>
      <c r="DH702" s="69"/>
      <c r="DI702" s="69"/>
      <c r="DJ702" s="69"/>
      <c r="DK702" s="70"/>
    </row>
    <row r="703" spans="63:115">
      <c r="BK703" s="69"/>
      <c r="BL703" s="69"/>
      <c r="BM703" s="69"/>
      <c r="BN703" s="66"/>
      <c r="BO703" s="69"/>
      <c r="BP703" s="69"/>
      <c r="BQ703" s="69"/>
      <c r="BR703" s="69"/>
      <c r="BS703" s="69"/>
      <c r="BT703" s="69"/>
      <c r="BU703" s="69"/>
      <c r="BV703" s="69"/>
      <c r="BW703" s="69"/>
      <c r="BX703" s="69"/>
      <c r="BY703" s="69"/>
      <c r="BZ703" s="69"/>
      <c r="CA703" s="66"/>
      <c r="CB703" s="69"/>
      <c r="CC703" s="69"/>
      <c r="CD703" s="69"/>
      <c r="CE703" s="66"/>
      <c r="CF703" s="69"/>
      <c r="CG703" s="69"/>
      <c r="CH703" s="69"/>
      <c r="CI703" s="66"/>
      <c r="CJ703" s="69"/>
      <c r="CK703" s="69"/>
      <c r="CL703" s="69"/>
      <c r="CM703" s="66"/>
      <c r="CN703" s="69"/>
      <c r="CO703" s="69"/>
      <c r="CP703" s="69"/>
      <c r="CQ703" s="66"/>
      <c r="CR703" s="69"/>
      <c r="CS703" s="69"/>
      <c r="CT703" s="69"/>
      <c r="CU703" s="66"/>
      <c r="CV703" s="69"/>
      <c r="CW703" s="69"/>
      <c r="CX703" s="69"/>
      <c r="CY703" s="66"/>
      <c r="CZ703" s="69"/>
      <c r="DA703" s="69"/>
      <c r="DB703" s="69"/>
      <c r="DC703" s="66"/>
      <c r="DD703" s="69"/>
      <c r="DE703" s="69"/>
      <c r="DF703" s="69"/>
      <c r="DG703" s="66"/>
      <c r="DH703" s="69"/>
      <c r="DI703" s="69"/>
      <c r="DJ703" s="69"/>
      <c r="DK703" s="70"/>
    </row>
    <row r="704" spans="63:115">
      <c r="BK704" s="69"/>
      <c r="BL704" s="69"/>
      <c r="BM704" s="69"/>
      <c r="BN704" s="66"/>
      <c r="BO704" s="69"/>
      <c r="BP704" s="69"/>
      <c r="BQ704" s="69"/>
      <c r="BR704" s="69"/>
      <c r="BS704" s="69"/>
      <c r="BT704" s="69"/>
      <c r="BU704" s="69"/>
      <c r="BV704" s="69"/>
      <c r="BW704" s="69"/>
      <c r="BX704" s="69"/>
      <c r="BY704" s="69"/>
      <c r="BZ704" s="69"/>
      <c r="CA704" s="66"/>
      <c r="CB704" s="69"/>
      <c r="CC704" s="69"/>
      <c r="CD704" s="69"/>
      <c r="CE704" s="66"/>
      <c r="CF704" s="69"/>
      <c r="CG704" s="69"/>
      <c r="CH704" s="69"/>
      <c r="CI704" s="66"/>
      <c r="CJ704" s="69"/>
      <c r="CK704" s="69"/>
      <c r="CL704" s="69"/>
      <c r="CM704" s="66"/>
      <c r="CN704" s="69"/>
      <c r="CO704" s="69"/>
      <c r="CP704" s="69"/>
      <c r="CQ704" s="66"/>
      <c r="CR704" s="69"/>
      <c r="CS704" s="69"/>
      <c r="CT704" s="69"/>
      <c r="CU704" s="66"/>
      <c r="CV704" s="69"/>
      <c r="CW704" s="69"/>
      <c r="CX704" s="69"/>
      <c r="CY704" s="66"/>
      <c r="CZ704" s="69"/>
      <c r="DA704" s="69"/>
      <c r="DB704" s="69"/>
      <c r="DC704" s="66"/>
      <c r="DD704" s="69"/>
      <c r="DE704" s="69"/>
      <c r="DF704" s="69"/>
      <c r="DG704" s="66"/>
      <c r="DH704" s="69"/>
      <c r="DI704" s="69"/>
      <c r="DJ704" s="69"/>
      <c r="DK704" s="70"/>
    </row>
    <row r="705" spans="63:115">
      <c r="BK705" s="69"/>
      <c r="BL705" s="69"/>
      <c r="BM705" s="69"/>
      <c r="BN705" s="66"/>
      <c r="BO705" s="69"/>
      <c r="BP705" s="69"/>
      <c r="BQ705" s="69"/>
      <c r="BR705" s="69"/>
      <c r="BS705" s="69"/>
      <c r="BT705" s="69"/>
      <c r="BU705" s="69"/>
      <c r="BV705" s="69"/>
      <c r="BW705" s="69"/>
      <c r="BX705" s="69"/>
      <c r="BY705" s="69"/>
      <c r="BZ705" s="69"/>
      <c r="CA705" s="66"/>
      <c r="CB705" s="69"/>
      <c r="CC705" s="69"/>
      <c r="CD705" s="69"/>
      <c r="CE705" s="66"/>
      <c r="CF705" s="69"/>
      <c r="CG705" s="69"/>
      <c r="CH705" s="69"/>
      <c r="CI705" s="66"/>
      <c r="CJ705" s="69"/>
      <c r="CK705" s="69"/>
      <c r="CL705" s="69"/>
      <c r="CM705" s="66"/>
      <c r="CN705" s="69"/>
      <c r="CO705" s="69"/>
      <c r="CP705" s="69"/>
      <c r="CQ705" s="66"/>
      <c r="CR705" s="69"/>
      <c r="CS705" s="69"/>
      <c r="CT705" s="69"/>
      <c r="CU705" s="66"/>
      <c r="CV705" s="69"/>
      <c r="CW705" s="69"/>
      <c r="CX705" s="69"/>
      <c r="CY705" s="66"/>
      <c r="CZ705" s="69"/>
      <c r="DA705" s="69"/>
      <c r="DB705" s="69"/>
      <c r="DC705" s="66"/>
      <c r="DD705" s="69"/>
      <c r="DE705" s="69"/>
      <c r="DF705" s="69"/>
      <c r="DG705" s="66"/>
      <c r="DH705" s="69"/>
      <c r="DI705" s="69"/>
      <c r="DJ705" s="69"/>
      <c r="DK705" s="70"/>
    </row>
    <row r="706" spans="63:115">
      <c r="BK706" s="69"/>
      <c r="BL706" s="69"/>
      <c r="BM706" s="69"/>
      <c r="BN706" s="66"/>
      <c r="BO706" s="69"/>
      <c r="BP706" s="69"/>
      <c r="BQ706" s="69"/>
      <c r="BR706" s="69"/>
      <c r="BS706" s="69"/>
      <c r="BT706" s="69"/>
      <c r="BU706" s="69"/>
      <c r="BV706" s="69"/>
      <c r="BW706" s="69"/>
      <c r="BX706" s="69"/>
      <c r="BY706" s="69"/>
      <c r="BZ706" s="69"/>
      <c r="CA706" s="66"/>
      <c r="CB706" s="69"/>
      <c r="CC706" s="69"/>
      <c r="CD706" s="69"/>
      <c r="CE706" s="66"/>
      <c r="CF706" s="69"/>
      <c r="CG706" s="69"/>
      <c r="CH706" s="69"/>
      <c r="CI706" s="66"/>
      <c r="CJ706" s="69"/>
      <c r="CK706" s="69"/>
      <c r="CL706" s="69"/>
      <c r="CM706" s="66"/>
      <c r="CN706" s="69"/>
      <c r="CO706" s="69"/>
      <c r="CP706" s="69"/>
      <c r="CQ706" s="66"/>
      <c r="CR706" s="69"/>
      <c r="CS706" s="69"/>
      <c r="CT706" s="69"/>
      <c r="CU706" s="66"/>
      <c r="CV706" s="69"/>
      <c r="CW706" s="69"/>
      <c r="CX706" s="69"/>
      <c r="CY706" s="66"/>
      <c r="CZ706" s="69"/>
      <c r="DA706" s="69"/>
      <c r="DB706" s="69"/>
      <c r="DC706" s="66"/>
      <c r="DD706" s="69"/>
      <c r="DE706" s="69"/>
      <c r="DF706" s="69"/>
      <c r="DG706" s="66"/>
      <c r="DH706" s="69"/>
      <c r="DI706" s="69"/>
      <c r="DJ706" s="69"/>
      <c r="DK706" s="70"/>
    </row>
    <row r="707" spans="63:115">
      <c r="BK707" s="69"/>
      <c r="BL707" s="69"/>
      <c r="BM707" s="69"/>
      <c r="BN707" s="66"/>
      <c r="BO707" s="69"/>
      <c r="BP707" s="69"/>
      <c r="BQ707" s="69"/>
      <c r="BR707" s="69"/>
      <c r="BS707" s="69"/>
      <c r="BT707" s="69"/>
      <c r="BU707" s="69"/>
      <c r="BV707" s="69"/>
      <c r="BW707" s="69"/>
      <c r="BX707" s="69"/>
      <c r="BY707" s="69"/>
      <c r="BZ707" s="69"/>
      <c r="CA707" s="66"/>
      <c r="CB707" s="69"/>
      <c r="CC707" s="69"/>
      <c r="CD707" s="69"/>
      <c r="CE707" s="66"/>
      <c r="CF707" s="69"/>
      <c r="CG707" s="69"/>
      <c r="CH707" s="69"/>
      <c r="CI707" s="66"/>
      <c r="CJ707" s="69"/>
      <c r="CK707" s="69"/>
      <c r="CL707" s="69"/>
      <c r="CM707" s="66"/>
      <c r="CN707" s="69"/>
      <c r="CO707" s="69"/>
      <c r="CP707" s="69"/>
      <c r="CQ707" s="66"/>
      <c r="CR707" s="69"/>
      <c r="CS707" s="69"/>
      <c r="CT707" s="69"/>
      <c r="CU707" s="66"/>
      <c r="CV707" s="69"/>
      <c r="CW707" s="69"/>
      <c r="CX707" s="69"/>
      <c r="CY707" s="66"/>
      <c r="CZ707" s="69"/>
      <c r="DA707" s="69"/>
      <c r="DB707" s="69"/>
      <c r="DC707" s="66"/>
      <c r="DD707" s="69"/>
      <c r="DE707" s="69"/>
      <c r="DF707" s="69"/>
      <c r="DG707" s="66"/>
      <c r="DH707" s="69"/>
      <c r="DI707" s="69"/>
      <c r="DJ707" s="69"/>
      <c r="DK707" s="70"/>
    </row>
    <row r="708" spans="63:115">
      <c r="BK708" s="69"/>
      <c r="BL708" s="69"/>
      <c r="BM708" s="69"/>
      <c r="BN708" s="66"/>
      <c r="BO708" s="69"/>
      <c r="BP708" s="69"/>
      <c r="BQ708" s="69"/>
      <c r="BR708" s="69"/>
      <c r="BS708" s="69"/>
      <c r="BT708" s="69"/>
      <c r="BU708" s="69"/>
      <c r="BV708" s="69"/>
      <c r="BW708" s="69"/>
      <c r="BX708" s="69"/>
      <c r="BY708" s="69"/>
      <c r="BZ708" s="69"/>
      <c r="CA708" s="66"/>
      <c r="CB708" s="69"/>
      <c r="CC708" s="69"/>
      <c r="CD708" s="69"/>
      <c r="CE708" s="66"/>
      <c r="CF708" s="69"/>
      <c r="CG708" s="69"/>
      <c r="CH708" s="69"/>
      <c r="CI708" s="66"/>
      <c r="CJ708" s="69"/>
      <c r="CK708" s="69"/>
      <c r="CL708" s="69"/>
      <c r="CM708" s="66"/>
      <c r="CN708" s="69"/>
      <c r="CO708" s="69"/>
      <c r="CP708" s="69"/>
      <c r="CQ708" s="66"/>
      <c r="CR708" s="69"/>
      <c r="CS708" s="69"/>
      <c r="CT708" s="69"/>
      <c r="CU708" s="66"/>
      <c r="CV708" s="69"/>
      <c r="CW708" s="69"/>
      <c r="CX708" s="69"/>
      <c r="CY708" s="66"/>
      <c r="CZ708" s="69"/>
      <c r="DA708" s="69"/>
      <c r="DB708" s="69"/>
      <c r="DC708" s="66"/>
      <c r="DD708" s="69"/>
      <c r="DE708" s="69"/>
      <c r="DF708" s="69"/>
      <c r="DG708" s="66"/>
      <c r="DH708" s="69"/>
      <c r="DI708" s="69"/>
      <c r="DJ708" s="69"/>
      <c r="DK708" s="70"/>
    </row>
    <row r="709" spans="63:115">
      <c r="BK709" s="69"/>
      <c r="BL709" s="69"/>
      <c r="BM709" s="69"/>
      <c r="BN709" s="66"/>
      <c r="BO709" s="69"/>
      <c r="BP709" s="69"/>
      <c r="BQ709" s="69"/>
      <c r="BR709" s="69"/>
      <c r="BS709" s="69"/>
      <c r="BT709" s="69"/>
      <c r="BU709" s="69"/>
      <c r="BV709" s="69"/>
      <c r="BW709" s="69"/>
      <c r="BX709" s="69"/>
      <c r="BY709" s="69"/>
      <c r="BZ709" s="69"/>
      <c r="CA709" s="66"/>
      <c r="CB709" s="69"/>
      <c r="CC709" s="69"/>
      <c r="CD709" s="69"/>
      <c r="CE709" s="66"/>
      <c r="CF709" s="69"/>
      <c r="CG709" s="69"/>
      <c r="CH709" s="69"/>
      <c r="CI709" s="66"/>
      <c r="CJ709" s="69"/>
      <c r="CK709" s="69"/>
      <c r="CL709" s="69"/>
      <c r="CM709" s="66"/>
      <c r="CN709" s="69"/>
      <c r="CO709" s="69"/>
      <c r="CP709" s="69"/>
      <c r="CQ709" s="66"/>
      <c r="CR709" s="69"/>
      <c r="CS709" s="69"/>
      <c r="CT709" s="69"/>
      <c r="CU709" s="66"/>
      <c r="CV709" s="69"/>
      <c r="CW709" s="69"/>
      <c r="CX709" s="69"/>
      <c r="CY709" s="66"/>
      <c r="CZ709" s="69"/>
      <c r="DA709" s="69"/>
      <c r="DB709" s="69"/>
      <c r="DC709" s="66"/>
      <c r="DD709" s="69"/>
      <c r="DE709" s="69"/>
      <c r="DF709" s="69"/>
      <c r="DG709" s="66"/>
      <c r="DH709" s="69"/>
      <c r="DI709" s="69"/>
      <c r="DJ709" s="69"/>
      <c r="DK709" s="70"/>
    </row>
    <row r="710" spans="63:115">
      <c r="BK710" s="69"/>
      <c r="BL710" s="69"/>
      <c r="BM710" s="69"/>
      <c r="BN710" s="66"/>
      <c r="BO710" s="69"/>
      <c r="BP710" s="69"/>
      <c r="BQ710" s="69"/>
      <c r="BR710" s="69"/>
      <c r="BS710" s="69"/>
      <c r="BT710" s="69"/>
      <c r="BU710" s="69"/>
      <c r="BV710" s="69"/>
      <c r="BW710" s="69"/>
      <c r="BX710" s="69"/>
      <c r="BY710" s="69"/>
      <c r="BZ710" s="69"/>
      <c r="CA710" s="66"/>
      <c r="CB710" s="69"/>
      <c r="CC710" s="69"/>
      <c r="CD710" s="69"/>
      <c r="CE710" s="66"/>
      <c r="CF710" s="69"/>
      <c r="CG710" s="69"/>
      <c r="CH710" s="69"/>
      <c r="CI710" s="66"/>
      <c r="CJ710" s="69"/>
      <c r="CK710" s="69"/>
      <c r="CL710" s="69"/>
      <c r="CM710" s="66"/>
      <c r="CN710" s="69"/>
      <c r="CO710" s="69"/>
      <c r="CP710" s="69"/>
      <c r="CQ710" s="66"/>
      <c r="CR710" s="69"/>
      <c r="CS710" s="69"/>
      <c r="CT710" s="69"/>
      <c r="CU710" s="66"/>
      <c r="CV710" s="69"/>
      <c r="CW710" s="69"/>
      <c r="CX710" s="69"/>
      <c r="CY710" s="66"/>
      <c r="CZ710" s="69"/>
      <c r="DA710" s="69"/>
      <c r="DB710" s="69"/>
      <c r="DC710" s="66"/>
      <c r="DD710" s="69"/>
      <c r="DE710" s="69"/>
      <c r="DF710" s="69"/>
      <c r="DG710" s="66"/>
      <c r="DH710" s="69"/>
      <c r="DI710" s="69"/>
      <c r="DJ710" s="69"/>
      <c r="DK710" s="70"/>
    </row>
    <row r="711" spans="63:115">
      <c r="BK711" s="69"/>
      <c r="BL711" s="69"/>
      <c r="BM711" s="69"/>
      <c r="BN711" s="66"/>
      <c r="BO711" s="69"/>
      <c r="BP711" s="69"/>
      <c r="BQ711" s="69"/>
      <c r="BR711" s="69"/>
      <c r="BS711" s="69"/>
      <c r="BT711" s="69"/>
      <c r="BU711" s="69"/>
      <c r="BV711" s="69"/>
      <c r="BW711" s="69"/>
      <c r="BX711" s="69"/>
      <c r="BY711" s="69"/>
      <c r="BZ711" s="69"/>
      <c r="CA711" s="66"/>
      <c r="CB711" s="69"/>
      <c r="CC711" s="69"/>
      <c r="CD711" s="69"/>
      <c r="CE711" s="66"/>
      <c r="CF711" s="69"/>
      <c r="CG711" s="69"/>
      <c r="CH711" s="69"/>
      <c r="CI711" s="66"/>
      <c r="CJ711" s="69"/>
      <c r="CK711" s="69"/>
      <c r="CL711" s="69"/>
      <c r="CM711" s="66"/>
      <c r="CN711" s="69"/>
      <c r="CO711" s="69"/>
      <c r="CP711" s="69"/>
      <c r="CQ711" s="66"/>
      <c r="CR711" s="69"/>
      <c r="CS711" s="69"/>
      <c r="CT711" s="69"/>
      <c r="CU711" s="66"/>
      <c r="CV711" s="69"/>
      <c r="CW711" s="69"/>
      <c r="CX711" s="69"/>
      <c r="CY711" s="66"/>
      <c r="CZ711" s="69"/>
      <c r="DA711" s="69"/>
      <c r="DB711" s="69"/>
      <c r="DC711" s="66"/>
      <c r="DD711" s="69"/>
      <c r="DE711" s="69"/>
      <c r="DF711" s="69"/>
      <c r="DG711" s="66"/>
      <c r="DH711" s="69"/>
      <c r="DI711" s="69"/>
      <c r="DJ711" s="69"/>
      <c r="DK711" s="70"/>
    </row>
    <row r="712" spans="63:115">
      <c r="BK712" s="69"/>
      <c r="BL712" s="69"/>
      <c r="BM712" s="69"/>
      <c r="BN712" s="66"/>
      <c r="BO712" s="69"/>
      <c r="BP712" s="69"/>
      <c r="BQ712" s="69"/>
      <c r="BR712" s="69"/>
      <c r="BS712" s="69"/>
      <c r="BT712" s="69"/>
      <c r="BU712" s="69"/>
      <c r="BV712" s="69"/>
      <c r="BW712" s="69"/>
      <c r="BX712" s="69"/>
      <c r="BY712" s="69"/>
      <c r="BZ712" s="69"/>
      <c r="CA712" s="66"/>
      <c r="CB712" s="69"/>
      <c r="CC712" s="69"/>
      <c r="CD712" s="69"/>
      <c r="CE712" s="66"/>
      <c r="CF712" s="69"/>
      <c r="CG712" s="69"/>
      <c r="CH712" s="69"/>
      <c r="CI712" s="66"/>
      <c r="CJ712" s="69"/>
      <c r="CK712" s="69"/>
      <c r="CL712" s="69"/>
      <c r="CM712" s="66"/>
      <c r="CN712" s="69"/>
      <c r="CO712" s="69"/>
      <c r="CP712" s="69"/>
      <c r="CQ712" s="66"/>
      <c r="CR712" s="69"/>
      <c r="CS712" s="69"/>
      <c r="CT712" s="69"/>
      <c r="CU712" s="66"/>
      <c r="CV712" s="69"/>
      <c r="CW712" s="69"/>
      <c r="CX712" s="69"/>
      <c r="CY712" s="66"/>
      <c r="CZ712" s="69"/>
      <c r="DA712" s="69"/>
      <c r="DB712" s="69"/>
      <c r="DC712" s="66"/>
      <c r="DD712" s="69"/>
      <c r="DE712" s="69"/>
      <c r="DF712" s="69"/>
      <c r="DG712" s="66"/>
      <c r="DH712" s="69"/>
      <c r="DI712" s="69"/>
      <c r="DJ712" s="69"/>
      <c r="DK712" s="70"/>
    </row>
    <row r="713" spans="63:115">
      <c r="BK713" s="69"/>
      <c r="BL713" s="69"/>
      <c r="BM713" s="69"/>
      <c r="BN713" s="66"/>
      <c r="BO713" s="69"/>
      <c r="BP713" s="69"/>
      <c r="BQ713" s="69"/>
      <c r="BR713" s="69"/>
      <c r="BS713" s="69"/>
      <c r="BT713" s="69"/>
      <c r="BU713" s="69"/>
      <c r="BV713" s="69"/>
      <c r="BW713" s="69"/>
      <c r="BX713" s="69"/>
      <c r="BY713" s="69"/>
      <c r="BZ713" s="69"/>
      <c r="CA713" s="66"/>
      <c r="CB713" s="69"/>
      <c r="CC713" s="69"/>
      <c r="CD713" s="69"/>
      <c r="CE713" s="66"/>
      <c r="CF713" s="69"/>
      <c r="CG713" s="69"/>
      <c r="CH713" s="69"/>
      <c r="CI713" s="66"/>
      <c r="CJ713" s="69"/>
      <c r="CK713" s="69"/>
      <c r="CL713" s="69"/>
      <c r="CM713" s="66"/>
      <c r="CN713" s="69"/>
      <c r="CO713" s="69"/>
      <c r="CP713" s="69"/>
      <c r="CQ713" s="66"/>
      <c r="CR713" s="69"/>
      <c r="CS713" s="69"/>
      <c r="CT713" s="69"/>
      <c r="CU713" s="66"/>
      <c r="CV713" s="69"/>
      <c r="CW713" s="69"/>
      <c r="CX713" s="69"/>
      <c r="CY713" s="66"/>
      <c r="CZ713" s="69"/>
      <c r="DA713" s="69"/>
      <c r="DB713" s="69"/>
      <c r="DC713" s="66"/>
      <c r="DD713" s="69"/>
      <c r="DE713" s="69"/>
      <c r="DF713" s="69"/>
      <c r="DG713" s="66"/>
      <c r="DH713" s="69"/>
      <c r="DI713" s="69"/>
      <c r="DJ713" s="69"/>
      <c r="DK713" s="70"/>
    </row>
    <row r="714" spans="63:115">
      <c r="BK714" s="69"/>
      <c r="BL714" s="69"/>
      <c r="BM714" s="69"/>
      <c r="BN714" s="66"/>
      <c r="BO714" s="69"/>
      <c r="BP714" s="69"/>
      <c r="BQ714" s="69"/>
      <c r="BR714" s="69"/>
      <c r="BS714" s="69"/>
      <c r="BT714" s="69"/>
      <c r="BU714" s="69"/>
      <c r="BV714" s="69"/>
      <c r="BW714" s="69"/>
      <c r="BX714" s="69"/>
      <c r="BY714" s="69"/>
      <c r="BZ714" s="69"/>
      <c r="CA714" s="66"/>
      <c r="CB714" s="69"/>
      <c r="CC714" s="69"/>
      <c r="CD714" s="69"/>
      <c r="CE714" s="66"/>
      <c r="CF714" s="69"/>
      <c r="CG714" s="69"/>
      <c r="CH714" s="69"/>
      <c r="CI714" s="66"/>
      <c r="CJ714" s="69"/>
      <c r="CK714" s="69"/>
      <c r="CL714" s="69"/>
      <c r="CM714" s="66"/>
      <c r="CN714" s="69"/>
      <c r="CO714" s="69"/>
      <c r="CP714" s="69"/>
      <c r="CQ714" s="66"/>
      <c r="CR714" s="69"/>
      <c r="CS714" s="69"/>
      <c r="CT714" s="69"/>
      <c r="CU714" s="66"/>
      <c r="CV714" s="69"/>
      <c r="CW714" s="69"/>
      <c r="CX714" s="69"/>
      <c r="CY714" s="66"/>
      <c r="CZ714" s="69"/>
      <c r="DA714" s="69"/>
      <c r="DB714" s="69"/>
      <c r="DC714" s="66"/>
      <c r="DD714" s="69"/>
      <c r="DE714" s="69"/>
      <c r="DF714" s="69"/>
      <c r="DG714" s="66"/>
      <c r="DH714" s="69"/>
      <c r="DI714" s="69"/>
      <c r="DJ714" s="69"/>
      <c r="DK714" s="70"/>
    </row>
    <row r="715" spans="63:115">
      <c r="BK715" s="69"/>
      <c r="BL715" s="69"/>
      <c r="BM715" s="69"/>
      <c r="BN715" s="66"/>
      <c r="BO715" s="69"/>
      <c r="BP715" s="69"/>
      <c r="BQ715" s="69"/>
      <c r="BR715" s="69"/>
      <c r="BS715" s="69"/>
      <c r="BT715" s="69"/>
      <c r="BU715" s="69"/>
      <c r="BV715" s="69"/>
      <c r="BW715" s="69"/>
      <c r="BX715" s="69"/>
      <c r="BY715" s="69"/>
      <c r="BZ715" s="69"/>
      <c r="CA715" s="66"/>
      <c r="CB715" s="69"/>
      <c r="CC715" s="69"/>
      <c r="CD715" s="69"/>
      <c r="CE715" s="66"/>
      <c r="CF715" s="69"/>
      <c r="CG715" s="69"/>
      <c r="CH715" s="69"/>
      <c r="CI715" s="66"/>
      <c r="CJ715" s="69"/>
      <c r="CK715" s="69"/>
      <c r="CL715" s="69"/>
      <c r="CM715" s="66"/>
      <c r="CN715" s="69"/>
      <c r="CO715" s="69"/>
      <c r="CP715" s="69"/>
      <c r="CQ715" s="66"/>
      <c r="CR715" s="69"/>
      <c r="CS715" s="69"/>
      <c r="CT715" s="69"/>
      <c r="CU715" s="66"/>
      <c r="CV715" s="69"/>
      <c r="CW715" s="69"/>
      <c r="CX715" s="69"/>
      <c r="CY715" s="66"/>
      <c r="CZ715" s="69"/>
      <c r="DA715" s="69"/>
      <c r="DB715" s="69"/>
      <c r="DC715" s="66"/>
      <c r="DD715" s="69"/>
      <c r="DE715" s="69"/>
      <c r="DF715" s="69"/>
      <c r="DG715" s="66"/>
      <c r="DH715" s="69"/>
      <c r="DI715" s="69"/>
      <c r="DJ715" s="69"/>
      <c r="DK715" s="70"/>
    </row>
    <row r="716" spans="63:115">
      <c r="BK716" s="69"/>
      <c r="BL716" s="69"/>
      <c r="BM716" s="69"/>
      <c r="BN716" s="66"/>
      <c r="BO716" s="69"/>
      <c r="BP716" s="69"/>
      <c r="BQ716" s="69"/>
      <c r="BR716" s="69"/>
      <c r="BS716" s="69"/>
      <c r="BT716" s="69"/>
      <c r="BU716" s="69"/>
      <c r="BV716" s="69"/>
      <c r="BW716" s="69"/>
      <c r="BX716" s="69"/>
      <c r="BY716" s="69"/>
      <c r="BZ716" s="69"/>
      <c r="CA716" s="66"/>
      <c r="CB716" s="69"/>
      <c r="CC716" s="69"/>
      <c r="CD716" s="69"/>
      <c r="CE716" s="66"/>
      <c r="CF716" s="69"/>
      <c r="CG716" s="69"/>
      <c r="CH716" s="69"/>
      <c r="CI716" s="66"/>
      <c r="CJ716" s="69"/>
      <c r="CK716" s="69"/>
      <c r="CL716" s="69"/>
      <c r="CM716" s="66"/>
      <c r="CN716" s="69"/>
      <c r="CO716" s="69"/>
      <c r="CP716" s="69"/>
      <c r="CQ716" s="66"/>
      <c r="CR716" s="69"/>
      <c r="CS716" s="69"/>
      <c r="CT716" s="69"/>
      <c r="CU716" s="66"/>
      <c r="CV716" s="69"/>
      <c r="CW716" s="69"/>
      <c r="CX716" s="69"/>
      <c r="CY716" s="66"/>
      <c r="CZ716" s="69"/>
      <c r="DA716" s="69"/>
      <c r="DB716" s="69"/>
      <c r="DC716" s="66"/>
      <c r="DD716" s="69"/>
      <c r="DE716" s="69"/>
      <c r="DF716" s="69"/>
      <c r="DG716" s="66"/>
      <c r="DH716" s="69"/>
      <c r="DI716" s="69"/>
      <c r="DJ716" s="69"/>
      <c r="DK716" s="70"/>
    </row>
    <row r="717" spans="63:115">
      <c r="BK717" s="69"/>
      <c r="BL717" s="69"/>
      <c r="BM717" s="69"/>
      <c r="BN717" s="66"/>
      <c r="BO717" s="69"/>
      <c r="BP717" s="69"/>
      <c r="BQ717" s="69"/>
      <c r="BR717" s="69"/>
      <c r="BS717" s="69"/>
      <c r="BT717" s="69"/>
      <c r="BU717" s="69"/>
      <c r="BV717" s="69"/>
      <c r="BW717" s="69"/>
      <c r="BX717" s="69"/>
      <c r="BY717" s="69"/>
      <c r="BZ717" s="69"/>
      <c r="CA717" s="66"/>
      <c r="CB717" s="69"/>
      <c r="CC717" s="69"/>
      <c r="CD717" s="69"/>
      <c r="CE717" s="66"/>
      <c r="CF717" s="69"/>
      <c r="CG717" s="69"/>
      <c r="CH717" s="69"/>
      <c r="CI717" s="66"/>
      <c r="CJ717" s="69"/>
      <c r="CK717" s="69"/>
      <c r="CL717" s="69"/>
      <c r="CM717" s="66"/>
      <c r="CN717" s="69"/>
      <c r="CO717" s="69"/>
      <c r="CP717" s="69"/>
      <c r="CQ717" s="66"/>
      <c r="CR717" s="69"/>
      <c r="CS717" s="69"/>
      <c r="CT717" s="69"/>
      <c r="CU717" s="66"/>
      <c r="CV717" s="69"/>
      <c r="CW717" s="69"/>
      <c r="CX717" s="69"/>
      <c r="CY717" s="66"/>
      <c r="CZ717" s="69"/>
      <c r="DA717" s="69"/>
      <c r="DB717" s="69"/>
      <c r="DC717" s="66"/>
      <c r="DD717" s="69"/>
      <c r="DE717" s="69"/>
      <c r="DF717" s="69"/>
      <c r="DG717" s="66"/>
      <c r="DH717" s="69"/>
      <c r="DI717" s="69"/>
      <c r="DJ717" s="69"/>
      <c r="DK717" s="70"/>
    </row>
    <row r="718" spans="63:115">
      <c r="BK718" s="69"/>
      <c r="BL718" s="69"/>
      <c r="BM718" s="69"/>
      <c r="BN718" s="66"/>
      <c r="BO718" s="69"/>
      <c r="BP718" s="69"/>
      <c r="BQ718" s="69"/>
      <c r="BR718" s="69"/>
      <c r="BS718" s="69"/>
      <c r="BT718" s="69"/>
      <c r="BU718" s="69"/>
      <c r="BV718" s="69"/>
      <c r="BW718" s="69"/>
      <c r="BX718" s="69"/>
      <c r="BY718" s="69"/>
      <c r="BZ718" s="69"/>
      <c r="CA718" s="66"/>
      <c r="CB718" s="69"/>
      <c r="CC718" s="69"/>
      <c r="CD718" s="69"/>
      <c r="CE718" s="66"/>
      <c r="CF718" s="69"/>
      <c r="CG718" s="69"/>
      <c r="CH718" s="69"/>
      <c r="CI718" s="66"/>
      <c r="CJ718" s="69"/>
      <c r="CK718" s="69"/>
      <c r="CL718" s="69"/>
      <c r="CM718" s="66"/>
      <c r="CN718" s="69"/>
      <c r="CO718" s="69"/>
      <c r="CP718" s="69"/>
      <c r="CQ718" s="66"/>
      <c r="CR718" s="69"/>
      <c r="CS718" s="69"/>
      <c r="CT718" s="69"/>
      <c r="CU718" s="66"/>
      <c r="CV718" s="69"/>
      <c r="CW718" s="69"/>
      <c r="CX718" s="69"/>
      <c r="CY718" s="66"/>
      <c r="CZ718" s="69"/>
      <c r="DA718" s="69"/>
      <c r="DB718" s="69"/>
      <c r="DC718" s="66"/>
      <c r="DD718" s="69"/>
      <c r="DE718" s="69"/>
      <c r="DF718" s="69"/>
      <c r="DG718" s="66"/>
      <c r="DH718" s="69"/>
      <c r="DI718" s="69"/>
      <c r="DJ718" s="69"/>
      <c r="DK718" s="70"/>
    </row>
    <row r="719" spans="63:115">
      <c r="BK719" s="69"/>
      <c r="BL719" s="69"/>
      <c r="BM719" s="69"/>
      <c r="BN719" s="66"/>
      <c r="BO719" s="69"/>
      <c r="BP719" s="69"/>
      <c r="BQ719" s="69"/>
      <c r="BR719" s="69"/>
      <c r="BS719" s="69"/>
      <c r="BT719" s="69"/>
      <c r="BU719" s="69"/>
      <c r="BV719" s="69"/>
      <c r="BW719" s="69"/>
      <c r="BX719" s="69"/>
      <c r="BY719" s="69"/>
      <c r="BZ719" s="69"/>
      <c r="CA719" s="66"/>
      <c r="CB719" s="69"/>
      <c r="CC719" s="69"/>
      <c r="CD719" s="69"/>
      <c r="CE719" s="66"/>
      <c r="CF719" s="69"/>
      <c r="CG719" s="69"/>
      <c r="CH719" s="69"/>
      <c r="CI719" s="66"/>
      <c r="CJ719" s="69"/>
      <c r="CK719" s="69"/>
      <c r="CL719" s="69"/>
      <c r="CM719" s="66"/>
      <c r="CN719" s="69"/>
      <c r="CO719" s="69"/>
      <c r="CP719" s="69"/>
      <c r="CQ719" s="66"/>
      <c r="CR719" s="69"/>
      <c r="CS719" s="69"/>
      <c r="CT719" s="69"/>
      <c r="CU719" s="66"/>
      <c r="CV719" s="69"/>
      <c r="CW719" s="69"/>
      <c r="CX719" s="69"/>
      <c r="CY719" s="66"/>
      <c r="CZ719" s="69"/>
      <c r="DA719" s="69"/>
      <c r="DB719" s="69"/>
      <c r="DC719" s="66"/>
      <c r="DD719" s="69"/>
      <c r="DE719" s="69"/>
      <c r="DF719" s="69"/>
      <c r="DG719" s="66"/>
      <c r="DH719" s="69"/>
      <c r="DI719" s="69"/>
      <c r="DJ719" s="69"/>
      <c r="DK719" s="70"/>
    </row>
    <row r="720" spans="63:115">
      <c r="BK720" s="69"/>
      <c r="BL720" s="69"/>
      <c r="BM720" s="69"/>
      <c r="BN720" s="66"/>
      <c r="BO720" s="69"/>
      <c r="BP720" s="69"/>
      <c r="BQ720" s="69"/>
      <c r="BR720" s="69"/>
      <c r="BS720" s="69"/>
      <c r="BT720" s="69"/>
      <c r="BU720" s="69"/>
      <c r="BV720" s="69"/>
      <c r="BW720" s="69"/>
      <c r="BX720" s="69"/>
      <c r="BY720" s="69"/>
      <c r="BZ720" s="69"/>
      <c r="CA720" s="66"/>
      <c r="CB720" s="69"/>
      <c r="CC720" s="69"/>
      <c r="CD720" s="69"/>
      <c r="CE720" s="66"/>
      <c r="CF720" s="69"/>
      <c r="CG720" s="69"/>
      <c r="CH720" s="69"/>
      <c r="CI720" s="66"/>
      <c r="CJ720" s="69"/>
      <c r="CK720" s="69"/>
      <c r="CL720" s="69"/>
      <c r="CM720" s="66"/>
      <c r="CN720" s="69"/>
      <c r="CO720" s="69"/>
      <c r="CP720" s="69"/>
      <c r="CQ720" s="66"/>
      <c r="CR720" s="69"/>
      <c r="CS720" s="69"/>
      <c r="CT720" s="69"/>
      <c r="CU720" s="66"/>
      <c r="CV720" s="69"/>
      <c r="CW720" s="69"/>
      <c r="CX720" s="69"/>
      <c r="CY720" s="66"/>
      <c r="CZ720" s="69"/>
      <c r="DA720" s="69"/>
      <c r="DB720" s="69"/>
      <c r="DC720" s="66"/>
      <c r="DD720" s="69"/>
      <c r="DE720" s="69"/>
      <c r="DF720" s="69"/>
      <c r="DG720" s="66"/>
      <c r="DH720" s="69"/>
      <c r="DI720" s="69"/>
      <c r="DJ720" s="69"/>
      <c r="DK720" s="70"/>
    </row>
    <row r="721" spans="63:115">
      <c r="BK721" s="69"/>
      <c r="BL721" s="69"/>
      <c r="BM721" s="69"/>
      <c r="BN721" s="66"/>
      <c r="BO721" s="69"/>
      <c r="BP721" s="69"/>
      <c r="BQ721" s="69"/>
      <c r="BR721" s="69"/>
      <c r="BS721" s="69"/>
      <c r="BT721" s="69"/>
      <c r="BU721" s="69"/>
      <c r="BV721" s="69"/>
      <c r="BW721" s="69"/>
      <c r="BX721" s="69"/>
      <c r="BY721" s="69"/>
      <c r="BZ721" s="69"/>
      <c r="CA721" s="66"/>
      <c r="CB721" s="69"/>
      <c r="CC721" s="69"/>
      <c r="CD721" s="69"/>
      <c r="CE721" s="66"/>
      <c r="CF721" s="69"/>
      <c r="CG721" s="69"/>
      <c r="CH721" s="69"/>
      <c r="CI721" s="66"/>
      <c r="CJ721" s="69"/>
      <c r="CK721" s="69"/>
      <c r="CL721" s="69"/>
      <c r="CM721" s="66"/>
      <c r="CN721" s="69"/>
      <c r="CO721" s="69"/>
      <c r="CP721" s="69"/>
      <c r="CQ721" s="66"/>
      <c r="CR721" s="69"/>
      <c r="CS721" s="69"/>
      <c r="CT721" s="69"/>
      <c r="CU721" s="66"/>
      <c r="CV721" s="69"/>
      <c r="CW721" s="69"/>
      <c r="CX721" s="69"/>
      <c r="CY721" s="66"/>
      <c r="CZ721" s="69"/>
      <c r="DA721" s="69"/>
      <c r="DB721" s="69"/>
      <c r="DC721" s="66"/>
      <c r="DD721" s="69"/>
      <c r="DE721" s="69"/>
      <c r="DF721" s="69"/>
      <c r="DG721" s="66"/>
      <c r="DH721" s="69"/>
      <c r="DI721" s="69"/>
      <c r="DJ721" s="69"/>
      <c r="DK721" s="70"/>
    </row>
    <row r="722" spans="63:115">
      <c r="BK722" s="69"/>
      <c r="BL722" s="69"/>
      <c r="BM722" s="69"/>
      <c r="BN722" s="66"/>
      <c r="BO722" s="69"/>
      <c r="BP722" s="69"/>
      <c r="BQ722" s="69"/>
      <c r="BR722" s="69"/>
      <c r="BS722" s="69"/>
      <c r="BT722" s="69"/>
      <c r="BU722" s="69"/>
      <c r="BV722" s="69"/>
      <c r="BW722" s="69"/>
      <c r="BX722" s="69"/>
      <c r="BY722" s="69"/>
      <c r="BZ722" s="69"/>
      <c r="CA722" s="66"/>
      <c r="CB722" s="69"/>
      <c r="CC722" s="69"/>
      <c r="CD722" s="69"/>
      <c r="CE722" s="66"/>
      <c r="CF722" s="69"/>
      <c r="CG722" s="69"/>
      <c r="CH722" s="69"/>
      <c r="CI722" s="66"/>
      <c r="CJ722" s="69"/>
      <c r="CK722" s="69"/>
      <c r="CL722" s="69"/>
      <c r="CM722" s="66"/>
      <c r="CN722" s="69"/>
      <c r="CO722" s="69"/>
      <c r="CP722" s="69"/>
      <c r="CQ722" s="66"/>
      <c r="CR722" s="69"/>
      <c r="CS722" s="69"/>
      <c r="CT722" s="69"/>
      <c r="CU722" s="66"/>
      <c r="CV722" s="69"/>
      <c r="CW722" s="69"/>
      <c r="CX722" s="69"/>
      <c r="CY722" s="66"/>
      <c r="CZ722" s="69"/>
      <c r="DA722" s="69"/>
      <c r="DB722" s="69"/>
      <c r="DC722" s="66"/>
      <c r="DD722" s="69"/>
      <c r="DE722" s="69"/>
      <c r="DF722" s="69"/>
      <c r="DG722" s="66"/>
      <c r="DH722" s="69"/>
      <c r="DI722" s="69"/>
      <c r="DJ722" s="69"/>
      <c r="DK722" s="70"/>
    </row>
    <row r="723" spans="63:115">
      <c r="BK723" s="69"/>
      <c r="BL723" s="69"/>
      <c r="BM723" s="69"/>
      <c r="BN723" s="66"/>
      <c r="BO723" s="69"/>
      <c r="BP723" s="69"/>
      <c r="BQ723" s="69"/>
      <c r="BR723" s="69"/>
      <c r="BS723" s="69"/>
      <c r="BT723" s="69"/>
      <c r="BU723" s="69"/>
      <c r="BV723" s="69"/>
      <c r="BW723" s="69"/>
      <c r="BX723" s="69"/>
      <c r="BY723" s="69"/>
      <c r="BZ723" s="69"/>
      <c r="CA723" s="66"/>
      <c r="CB723" s="69"/>
      <c r="CC723" s="69"/>
      <c r="CD723" s="69"/>
      <c r="CE723" s="66"/>
      <c r="CF723" s="69"/>
      <c r="CG723" s="69"/>
      <c r="CH723" s="69"/>
      <c r="CI723" s="66"/>
      <c r="CJ723" s="69"/>
      <c r="CK723" s="69"/>
      <c r="CL723" s="69"/>
      <c r="CM723" s="66"/>
      <c r="CN723" s="69"/>
      <c r="CO723" s="69"/>
      <c r="CP723" s="69"/>
      <c r="CQ723" s="66"/>
      <c r="CR723" s="69"/>
      <c r="CS723" s="69"/>
      <c r="CT723" s="69"/>
      <c r="CU723" s="66"/>
      <c r="CV723" s="69"/>
      <c r="CW723" s="69"/>
      <c r="CX723" s="69"/>
      <c r="CY723" s="66"/>
      <c r="CZ723" s="69"/>
      <c r="DA723" s="69"/>
      <c r="DB723" s="69"/>
      <c r="DC723" s="66"/>
      <c r="DD723" s="69"/>
      <c r="DE723" s="69"/>
      <c r="DF723" s="69"/>
      <c r="DG723" s="66"/>
      <c r="DH723" s="69"/>
      <c r="DI723" s="69"/>
      <c r="DJ723" s="69"/>
      <c r="DK723" s="70"/>
    </row>
    <row r="724" spans="63:115">
      <c r="BK724" s="69"/>
      <c r="BL724" s="69"/>
      <c r="BM724" s="69"/>
      <c r="BN724" s="66"/>
      <c r="BO724" s="69"/>
      <c r="BP724" s="69"/>
      <c r="BQ724" s="69"/>
      <c r="BR724" s="69"/>
      <c r="BS724" s="69"/>
      <c r="BT724" s="69"/>
      <c r="BU724" s="69"/>
      <c r="BV724" s="69"/>
      <c r="BW724" s="69"/>
      <c r="BX724" s="69"/>
      <c r="BY724" s="69"/>
      <c r="BZ724" s="69"/>
      <c r="CA724" s="66"/>
      <c r="CB724" s="69"/>
      <c r="CC724" s="69"/>
      <c r="CD724" s="69"/>
      <c r="CE724" s="66"/>
      <c r="CF724" s="69"/>
      <c r="CG724" s="69"/>
      <c r="CH724" s="69"/>
      <c r="CI724" s="66"/>
      <c r="CJ724" s="69"/>
      <c r="CK724" s="69"/>
      <c r="CL724" s="69"/>
      <c r="CM724" s="66"/>
      <c r="CN724" s="69"/>
      <c r="CO724" s="69"/>
      <c r="CP724" s="69"/>
      <c r="CQ724" s="66"/>
      <c r="CR724" s="69"/>
      <c r="CS724" s="69"/>
      <c r="CT724" s="69"/>
      <c r="CU724" s="66"/>
      <c r="CV724" s="69"/>
      <c r="CW724" s="69"/>
      <c r="CX724" s="69"/>
      <c r="CY724" s="66"/>
      <c r="CZ724" s="69"/>
      <c r="DA724" s="69"/>
      <c r="DB724" s="69"/>
      <c r="DC724" s="66"/>
      <c r="DD724" s="69"/>
      <c r="DE724" s="69"/>
      <c r="DF724" s="69"/>
      <c r="DG724" s="66"/>
      <c r="DH724" s="69"/>
      <c r="DI724" s="69"/>
      <c r="DJ724" s="69"/>
      <c r="DK724" s="70"/>
    </row>
    <row r="725" spans="63:115">
      <c r="BK725" s="69"/>
      <c r="BL725" s="69"/>
      <c r="BM725" s="69"/>
      <c r="BN725" s="66"/>
      <c r="BO725" s="69"/>
      <c r="BP725" s="69"/>
      <c r="BQ725" s="69"/>
      <c r="BR725" s="69"/>
      <c r="BS725" s="69"/>
      <c r="BT725" s="69"/>
      <c r="BU725" s="69"/>
      <c r="BV725" s="69"/>
      <c r="BW725" s="69"/>
      <c r="BX725" s="69"/>
      <c r="BY725" s="69"/>
      <c r="BZ725" s="69"/>
      <c r="CA725" s="66"/>
      <c r="CB725" s="69"/>
      <c r="CC725" s="69"/>
      <c r="CD725" s="69"/>
      <c r="CE725" s="66"/>
      <c r="CF725" s="69"/>
      <c r="CG725" s="69"/>
      <c r="CH725" s="69"/>
      <c r="CI725" s="66"/>
      <c r="CJ725" s="69"/>
      <c r="CK725" s="69"/>
      <c r="CL725" s="69"/>
      <c r="CM725" s="66"/>
      <c r="CN725" s="69"/>
      <c r="CO725" s="69"/>
      <c r="CP725" s="69"/>
      <c r="CQ725" s="66"/>
      <c r="CR725" s="69"/>
      <c r="CS725" s="69"/>
      <c r="CT725" s="69"/>
      <c r="CU725" s="66"/>
      <c r="CV725" s="69"/>
      <c r="CW725" s="69"/>
      <c r="CX725" s="69"/>
      <c r="CY725" s="66"/>
      <c r="CZ725" s="69"/>
      <c r="DA725" s="69"/>
      <c r="DB725" s="69"/>
      <c r="DC725" s="66"/>
      <c r="DD725" s="69"/>
      <c r="DE725" s="69"/>
      <c r="DF725" s="69"/>
      <c r="DG725" s="66"/>
      <c r="DH725" s="69"/>
      <c r="DI725" s="69"/>
      <c r="DJ725" s="69"/>
      <c r="DK725" s="70"/>
    </row>
    <row r="726" spans="63:115">
      <c r="BK726" s="69"/>
      <c r="BL726" s="69"/>
      <c r="BM726" s="69"/>
      <c r="BN726" s="66"/>
      <c r="BO726" s="69"/>
      <c r="BP726" s="69"/>
      <c r="BQ726" s="69"/>
      <c r="BR726" s="69"/>
      <c r="BS726" s="69"/>
      <c r="BT726" s="69"/>
      <c r="BU726" s="69"/>
      <c r="BV726" s="69"/>
      <c r="BW726" s="69"/>
      <c r="BX726" s="69"/>
      <c r="BY726" s="69"/>
      <c r="BZ726" s="69"/>
      <c r="CA726" s="66"/>
      <c r="CB726" s="69"/>
      <c r="CC726" s="69"/>
      <c r="CD726" s="69"/>
      <c r="CE726" s="66"/>
      <c r="CF726" s="69"/>
      <c r="CG726" s="69"/>
      <c r="CH726" s="69"/>
      <c r="CI726" s="66"/>
      <c r="CJ726" s="69"/>
      <c r="CK726" s="69"/>
      <c r="CL726" s="69"/>
      <c r="CM726" s="66"/>
      <c r="CN726" s="69"/>
      <c r="CO726" s="69"/>
      <c r="CP726" s="69"/>
      <c r="CQ726" s="66"/>
      <c r="CR726" s="69"/>
      <c r="CS726" s="69"/>
      <c r="CT726" s="69"/>
      <c r="CU726" s="66"/>
      <c r="CV726" s="69"/>
      <c r="CW726" s="69"/>
      <c r="CX726" s="69"/>
      <c r="CY726" s="66"/>
      <c r="CZ726" s="69"/>
      <c r="DA726" s="69"/>
      <c r="DB726" s="69"/>
      <c r="DC726" s="66"/>
      <c r="DD726" s="69"/>
      <c r="DE726" s="69"/>
      <c r="DF726" s="69"/>
      <c r="DG726" s="66"/>
      <c r="DH726" s="69"/>
      <c r="DI726" s="69"/>
      <c r="DJ726" s="69"/>
      <c r="DK726" s="70"/>
    </row>
    <row r="727" spans="63:115">
      <c r="BK727" s="69"/>
      <c r="BL727" s="69"/>
      <c r="BM727" s="69"/>
      <c r="BN727" s="66"/>
      <c r="BO727" s="69"/>
      <c r="BP727" s="69"/>
      <c r="BQ727" s="69"/>
      <c r="BR727" s="69"/>
      <c r="BS727" s="69"/>
      <c r="BT727" s="69"/>
      <c r="BU727" s="69"/>
      <c r="BV727" s="69"/>
      <c r="BW727" s="69"/>
      <c r="BX727" s="69"/>
      <c r="BY727" s="69"/>
      <c r="BZ727" s="69"/>
      <c r="CA727" s="66"/>
      <c r="CB727" s="69"/>
      <c r="CC727" s="69"/>
      <c r="CD727" s="69"/>
      <c r="CE727" s="66"/>
      <c r="CF727" s="69"/>
      <c r="CG727" s="69"/>
      <c r="CH727" s="69"/>
      <c r="CI727" s="66"/>
      <c r="CJ727" s="69"/>
      <c r="CK727" s="69"/>
      <c r="CL727" s="69"/>
      <c r="CM727" s="66"/>
      <c r="CN727" s="69"/>
      <c r="CO727" s="69"/>
      <c r="CP727" s="69"/>
      <c r="CQ727" s="66"/>
      <c r="CR727" s="69"/>
      <c r="CS727" s="69"/>
      <c r="CT727" s="69"/>
      <c r="CU727" s="66"/>
      <c r="CV727" s="69"/>
      <c r="CW727" s="69"/>
      <c r="CX727" s="69"/>
      <c r="CY727" s="66"/>
      <c r="CZ727" s="69"/>
      <c r="DA727" s="69"/>
      <c r="DB727" s="69"/>
      <c r="DC727" s="66"/>
      <c r="DD727" s="69"/>
      <c r="DE727" s="69"/>
      <c r="DF727" s="69"/>
      <c r="DG727" s="66"/>
      <c r="DH727" s="69"/>
      <c r="DI727" s="69"/>
      <c r="DJ727" s="69"/>
      <c r="DK727" s="70"/>
    </row>
    <row r="728" spans="63:115">
      <c r="BK728" s="69"/>
      <c r="BL728" s="69"/>
      <c r="BM728" s="69"/>
      <c r="BN728" s="66"/>
      <c r="BO728" s="69"/>
      <c r="BP728" s="69"/>
      <c r="BQ728" s="69"/>
      <c r="BR728" s="69"/>
      <c r="BS728" s="69"/>
      <c r="BT728" s="69"/>
      <c r="BU728" s="69"/>
      <c r="BV728" s="69"/>
      <c r="BW728" s="69"/>
      <c r="BX728" s="69"/>
      <c r="BY728" s="69"/>
      <c r="BZ728" s="69"/>
      <c r="CA728" s="66"/>
      <c r="CB728" s="69"/>
      <c r="CC728" s="69"/>
      <c r="CD728" s="69"/>
      <c r="CE728" s="66"/>
      <c r="CF728" s="69"/>
      <c r="CG728" s="69"/>
      <c r="CH728" s="69"/>
      <c r="CI728" s="66"/>
      <c r="CJ728" s="69"/>
      <c r="CK728" s="69"/>
      <c r="CL728" s="69"/>
      <c r="CM728" s="66"/>
      <c r="CN728" s="69"/>
      <c r="CO728" s="69"/>
      <c r="CP728" s="69"/>
      <c r="CQ728" s="66"/>
      <c r="CR728" s="69"/>
      <c r="CS728" s="69"/>
      <c r="CT728" s="69"/>
      <c r="CU728" s="66"/>
      <c r="CV728" s="69"/>
      <c r="CW728" s="69"/>
      <c r="CX728" s="69"/>
      <c r="CY728" s="66"/>
      <c r="CZ728" s="69"/>
      <c r="DA728" s="69"/>
      <c r="DB728" s="69"/>
      <c r="DC728" s="66"/>
      <c r="DD728" s="69"/>
      <c r="DE728" s="69"/>
      <c r="DF728" s="69"/>
      <c r="DG728" s="66"/>
      <c r="DH728" s="69"/>
      <c r="DI728" s="69"/>
      <c r="DJ728" s="69"/>
      <c r="DK728" s="70"/>
    </row>
    <row r="729" spans="63:115">
      <c r="BK729" s="69"/>
      <c r="BL729" s="69"/>
      <c r="BM729" s="69"/>
      <c r="BN729" s="66"/>
      <c r="BO729" s="69"/>
      <c r="BP729" s="69"/>
      <c r="BQ729" s="69"/>
      <c r="BR729" s="69"/>
      <c r="BS729" s="69"/>
      <c r="BT729" s="69"/>
      <c r="BU729" s="69"/>
      <c r="BV729" s="69"/>
      <c r="BW729" s="69"/>
      <c r="BX729" s="69"/>
      <c r="BY729" s="69"/>
      <c r="BZ729" s="69"/>
      <c r="CA729" s="66"/>
      <c r="CB729" s="69"/>
      <c r="CC729" s="69"/>
      <c r="CD729" s="69"/>
      <c r="CE729" s="66"/>
      <c r="CF729" s="69"/>
      <c r="CG729" s="69"/>
      <c r="CH729" s="69"/>
      <c r="CI729" s="66"/>
      <c r="CJ729" s="69"/>
      <c r="CK729" s="69"/>
      <c r="CL729" s="69"/>
      <c r="CM729" s="66"/>
      <c r="CN729" s="69"/>
      <c r="CO729" s="69"/>
      <c r="CP729" s="69"/>
      <c r="CQ729" s="66"/>
      <c r="CR729" s="69"/>
      <c r="CS729" s="69"/>
      <c r="CT729" s="69"/>
      <c r="CU729" s="66"/>
      <c r="CV729" s="69"/>
      <c r="CW729" s="69"/>
      <c r="CX729" s="69"/>
      <c r="CY729" s="66"/>
      <c r="CZ729" s="69"/>
      <c r="DA729" s="69"/>
      <c r="DB729" s="69"/>
      <c r="DC729" s="66"/>
      <c r="DD729" s="69"/>
      <c r="DE729" s="69"/>
      <c r="DF729" s="69"/>
      <c r="DG729" s="66"/>
      <c r="DH729" s="69"/>
      <c r="DI729" s="69"/>
      <c r="DJ729" s="69"/>
      <c r="DK729" s="70"/>
    </row>
    <row r="730" spans="63:115">
      <c r="BK730" s="69"/>
      <c r="BL730" s="69"/>
      <c r="BM730" s="69"/>
      <c r="BN730" s="66"/>
      <c r="BO730" s="69"/>
      <c r="BP730" s="69"/>
      <c r="BQ730" s="69"/>
      <c r="BR730" s="69"/>
      <c r="BS730" s="69"/>
      <c r="BT730" s="69"/>
      <c r="BU730" s="69"/>
      <c r="BV730" s="69"/>
      <c r="BW730" s="69"/>
      <c r="BX730" s="69"/>
      <c r="BY730" s="69"/>
      <c r="BZ730" s="69"/>
      <c r="CA730" s="66"/>
      <c r="CB730" s="69"/>
      <c r="CC730" s="69"/>
      <c r="CD730" s="69"/>
      <c r="CE730" s="66"/>
      <c r="CF730" s="69"/>
      <c r="CG730" s="69"/>
      <c r="CH730" s="69"/>
      <c r="CI730" s="66"/>
      <c r="CJ730" s="69"/>
      <c r="CK730" s="69"/>
      <c r="CL730" s="69"/>
      <c r="CM730" s="66"/>
      <c r="CN730" s="69"/>
      <c r="CO730" s="69"/>
      <c r="CP730" s="69"/>
      <c r="CQ730" s="66"/>
      <c r="CR730" s="69"/>
      <c r="CS730" s="69"/>
      <c r="CT730" s="69"/>
      <c r="CU730" s="66"/>
      <c r="CV730" s="69"/>
      <c r="CW730" s="69"/>
      <c r="CX730" s="69"/>
      <c r="CY730" s="66"/>
      <c r="CZ730" s="69"/>
      <c r="DA730" s="69"/>
      <c r="DB730" s="69"/>
      <c r="DC730" s="66"/>
      <c r="DD730" s="69"/>
      <c r="DE730" s="69"/>
      <c r="DF730" s="69"/>
      <c r="DG730" s="66"/>
      <c r="DH730" s="69"/>
      <c r="DI730" s="69"/>
      <c r="DJ730" s="69"/>
      <c r="DK730" s="70"/>
    </row>
    <row r="731" spans="63:115">
      <c r="BK731" s="69"/>
      <c r="BL731" s="69"/>
      <c r="BM731" s="69"/>
      <c r="BN731" s="66"/>
      <c r="BO731" s="69"/>
      <c r="BP731" s="69"/>
      <c r="BQ731" s="69"/>
      <c r="BR731" s="69"/>
      <c r="BS731" s="69"/>
      <c r="BT731" s="69"/>
      <c r="BU731" s="69"/>
      <c r="BV731" s="69"/>
      <c r="BW731" s="69"/>
      <c r="BX731" s="69"/>
      <c r="BY731" s="69"/>
      <c r="BZ731" s="69"/>
      <c r="CA731" s="66"/>
      <c r="CB731" s="69"/>
      <c r="CC731" s="69"/>
      <c r="CD731" s="69"/>
      <c r="CE731" s="66"/>
      <c r="CF731" s="69"/>
      <c r="CG731" s="69"/>
      <c r="CH731" s="69"/>
      <c r="CI731" s="66"/>
      <c r="CJ731" s="69"/>
      <c r="CK731" s="69"/>
      <c r="CL731" s="69"/>
      <c r="CM731" s="66"/>
      <c r="CN731" s="69"/>
      <c r="CO731" s="69"/>
      <c r="CP731" s="69"/>
      <c r="CQ731" s="66"/>
      <c r="CR731" s="69"/>
      <c r="CS731" s="69"/>
      <c r="CT731" s="69"/>
      <c r="CU731" s="66"/>
      <c r="CV731" s="69"/>
      <c r="CW731" s="69"/>
      <c r="CX731" s="69"/>
      <c r="CY731" s="66"/>
      <c r="CZ731" s="69"/>
      <c r="DA731" s="69"/>
      <c r="DB731" s="69"/>
      <c r="DC731" s="66"/>
      <c r="DD731" s="69"/>
      <c r="DE731" s="69"/>
      <c r="DF731" s="69"/>
      <c r="DG731" s="66"/>
      <c r="DH731" s="69"/>
      <c r="DI731" s="69"/>
      <c r="DJ731" s="69"/>
      <c r="DK731" s="70"/>
    </row>
    <row r="732" spans="63:115">
      <c r="BK732" s="69"/>
      <c r="BL732" s="69"/>
      <c r="BM732" s="69"/>
      <c r="BN732" s="66"/>
      <c r="BO732" s="69"/>
      <c r="BP732" s="69"/>
      <c r="BQ732" s="69"/>
      <c r="BR732" s="69"/>
      <c r="BS732" s="69"/>
      <c r="BT732" s="69"/>
      <c r="BU732" s="69"/>
      <c r="BV732" s="69"/>
      <c r="BW732" s="69"/>
      <c r="BX732" s="69"/>
      <c r="BY732" s="69"/>
      <c r="BZ732" s="69"/>
      <c r="CA732" s="66"/>
      <c r="CB732" s="69"/>
      <c r="CC732" s="69"/>
      <c r="CD732" s="69"/>
      <c r="CE732" s="66"/>
      <c r="CF732" s="69"/>
      <c r="CG732" s="69"/>
      <c r="CH732" s="69"/>
      <c r="CI732" s="66"/>
      <c r="CJ732" s="69"/>
      <c r="CK732" s="69"/>
      <c r="CL732" s="69"/>
      <c r="CM732" s="66"/>
      <c r="CN732" s="69"/>
      <c r="CO732" s="69"/>
      <c r="CP732" s="69"/>
      <c r="CQ732" s="66"/>
      <c r="CR732" s="69"/>
      <c r="CS732" s="69"/>
      <c r="CT732" s="69"/>
      <c r="CU732" s="66"/>
      <c r="CV732" s="69"/>
      <c r="CW732" s="69"/>
      <c r="CX732" s="69"/>
      <c r="CY732" s="66"/>
      <c r="CZ732" s="69"/>
      <c r="DA732" s="69"/>
      <c r="DB732" s="69"/>
      <c r="DC732" s="66"/>
      <c r="DD732" s="69"/>
      <c r="DE732" s="69"/>
      <c r="DF732" s="69"/>
      <c r="DG732" s="66"/>
      <c r="DH732" s="69"/>
      <c r="DI732" s="69"/>
      <c r="DJ732" s="69"/>
      <c r="DK732" s="70"/>
    </row>
    <row r="733" spans="63:115">
      <c r="BK733" s="69"/>
      <c r="BL733" s="69"/>
      <c r="BM733" s="69"/>
      <c r="BN733" s="66"/>
      <c r="BO733" s="69"/>
      <c r="BP733" s="69"/>
      <c r="BQ733" s="69"/>
      <c r="BR733" s="69"/>
      <c r="BS733" s="69"/>
      <c r="BT733" s="69"/>
      <c r="BU733" s="69"/>
      <c r="BV733" s="69"/>
      <c r="BW733" s="69"/>
      <c r="BX733" s="69"/>
      <c r="BY733" s="69"/>
      <c r="BZ733" s="69"/>
      <c r="CA733" s="66"/>
      <c r="CB733" s="69"/>
      <c r="CC733" s="69"/>
      <c r="CD733" s="69"/>
      <c r="CE733" s="66"/>
      <c r="CF733" s="69"/>
      <c r="CG733" s="69"/>
      <c r="CH733" s="69"/>
      <c r="CI733" s="66"/>
      <c r="CJ733" s="69"/>
      <c r="CK733" s="69"/>
      <c r="CL733" s="69"/>
      <c r="CM733" s="66"/>
      <c r="CN733" s="69"/>
      <c r="CO733" s="69"/>
      <c r="CP733" s="69"/>
      <c r="CQ733" s="66"/>
      <c r="CR733" s="69"/>
      <c r="CS733" s="69"/>
      <c r="CT733" s="69"/>
      <c r="CU733" s="66"/>
      <c r="CV733" s="69"/>
      <c r="CW733" s="69"/>
      <c r="CX733" s="69"/>
      <c r="CY733" s="66"/>
      <c r="CZ733" s="69"/>
      <c r="DA733" s="69"/>
      <c r="DB733" s="69"/>
      <c r="DC733" s="66"/>
      <c r="DD733" s="69"/>
      <c r="DE733" s="69"/>
      <c r="DF733" s="69"/>
      <c r="DG733" s="66"/>
      <c r="DH733" s="69"/>
      <c r="DI733" s="69"/>
      <c r="DJ733" s="69"/>
      <c r="DK733" s="70"/>
    </row>
    <row r="734" spans="63:115">
      <c r="BK734" s="69"/>
      <c r="BL734" s="69"/>
      <c r="BM734" s="69"/>
      <c r="BN734" s="66"/>
      <c r="BO734" s="69"/>
      <c r="BP734" s="69"/>
      <c r="BQ734" s="69"/>
      <c r="BR734" s="69"/>
      <c r="BS734" s="69"/>
      <c r="BT734" s="69"/>
      <c r="BU734" s="69"/>
      <c r="BV734" s="69"/>
      <c r="BW734" s="69"/>
      <c r="BX734" s="69"/>
      <c r="BY734" s="69"/>
      <c r="BZ734" s="69"/>
      <c r="CA734" s="66"/>
      <c r="CB734" s="69"/>
      <c r="CC734" s="69"/>
      <c r="CD734" s="69"/>
      <c r="CE734" s="66"/>
      <c r="CF734" s="69"/>
      <c r="CG734" s="69"/>
      <c r="CH734" s="69"/>
      <c r="CI734" s="66"/>
      <c r="CJ734" s="69"/>
      <c r="CK734" s="69"/>
      <c r="CL734" s="69"/>
      <c r="CM734" s="66"/>
      <c r="CN734" s="69"/>
      <c r="CO734" s="69"/>
      <c r="CP734" s="69"/>
      <c r="CQ734" s="66"/>
      <c r="CR734" s="69"/>
      <c r="CS734" s="69"/>
      <c r="CT734" s="69"/>
      <c r="CU734" s="66"/>
      <c r="CV734" s="69"/>
      <c r="CW734" s="69"/>
      <c r="CX734" s="69"/>
      <c r="CY734" s="66"/>
      <c r="CZ734" s="69"/>
      <c r="DA734" s="69"/>
      <c r="DB734" s="69"/>
      <c r="DC734" s="66"/>
      <c r="DD734" s="69"/>
      <c r="DE734" s="69"/>
      <c r="DF734" s="69"/>
      <c r="DG734" s="66"/>
      <c r="DH734" s="69"/>
      <c r="DI734" s="69"/>
      <c r="DJ734" s="69"/>
      <c r="DK734" s="70"/>
    </row>
    <row r="735" spans="63:115">
      <c r="BK735" s="69"/>
      <c r="BL735" s="69"/>
      <c r="BM735" s="69"/>
      <c r="BN735" s="66"/>
      <c r="BO735" s="69"/>
      <c r="BP735" s="69"/>
      <c r="BQ735" s="69"/>
      <c r="BR735" s="69"/>
      <c r="BS735" s="69"/>
      <c r="BT735" s="69"/>
      <c r="BU735" s="69"/>
      <c r="BV735" s="69"/>
      <c r="BW735" s="69"/>
      <c r="BX735" s="69"/>
      <c r="BY735" s="69"/>
      <c r="BZ735" s="69"/>
      <c r="CA735" s="66"/>
      <c r="CB735" s="69"/>
      <c r="CC735" s="69"/>
      <c r="CD735" s="69"/>
      <c r="CE735" s="66"/>
      <c r="CF735" s="69"/>
      <c r="CG735" s="69"/>
      <c r="CH735" s="69"/>
      <c r="CI735" s="66"/>
      <c r="CJ735" s="69"/>
      <c r="CK735" s="69"/>
      <c r="CL735" s="69"/>
      <c r="CM735" s="66"/>
      <c r="CN735" s="69"/>
      <c r="CO735" s="69"/>
      <c r="CP735" s="69"/>
      <c r="CQ735" s="66"/>
      <c r="CR735" s="69"/>
      <c r="CS735" s="69"/>
      <c r="CT735" s="69"/>
      <c r="CU735" s="66"/>
      <c r="CV735" s="69"/>
      <c r="CW735" s="69"/>
      <c r="CX735" s="69"/>
      <c r="CY735" s="66"/>
      <c r="CZ735" s="69"/>
      <c r="DA735" s="69"/>
      <c r="DB735" s="69"/>
      <c r="DC735" s="66"/>
      <c r="DD735" s="69"/>
      <c r="DE735" s="69"/>
      <c r="DF735" s="69"/>
      <c r="DG735" s="66"/>
      <c r="DH735" s="69"/>
      <c r="DI735" s="69"/>
      <c r="DJ735" s="69"/>
      <c r="DK735" s="70"/>
    </row>
    <row r="736" spans="63:115">
      <c r="BK736" s="69"/>
      <c r="BL736" s="69"/>
      <c r="BM736" s="69"/>
      <c r="BN736" s="66"/>
      <c r="BO736" s="69"/>
      <c r="BP736" s="69"/>
      <c r="BQ736" s="69"/>
      <c r="BR736" s="69"/>
      <c r="BS736" s="69"/>
      <c r="BT736" s="69"/>
      <c r="BU736" s="69"/>
      <c r="BV736" s="69"/>
      <c r="BW736" s="69"/>
      <c r="BX736" s="69"/>
      <c r="BY736" s="69"/>
      <c r="BZ736" s="69"/>
      <c r="CA736" s="66"/>
      <c r="CB736" s="69"/>
      <c r="CC736" s="69"/>
      <c r="CD736" s="69"/>
      <c r="CE736" s="66"/>
      <c r="CF736" s="69"/>
      <c r="CG736" s="69"/>
      <c r="CH736" s="69"/>
      <c r="CI736" s="66"/>
      <c r="CJ736" s="69"/>
      <c r="CK736" s="69"/>
      <c r="CL736" s="69"/>
      <c r="CM736" s="66"/>
      <c r="CN736" s="69"/>
      <c r="CO736" s="69"/>
      <c r="CP736" s="69"/>
      <c r="CQ736" s="66"/>
      <c r="CR736" s="69"/>
      <c r="CS736" s="69"/>
      <c r="CT736" s="69"/>
      <c r="CU736" s="66"/>
      <c r="CV736" s="69"/>
      <c r="CW736" s="69"/>
      <c r="CX736" s="69"/>
      <c r="CY736" s="66"/>
      <c r="CZ736" s="69"/>
      <c r="DA736" s="69"/>
      <c r="DB736" s="69"/>
      <c r="DC736" s="66"/>
      <c r="DD736" s="69"/>
      <c r="DE736" s="69"/>
      <c r="DF736" s="69"/>
      <c r="DG736" s="66"/>
      <c r="DH736" s="69"/>
      <c r="DI736" s="69"/>
      <c r="DJ736" s="69"/>
      <c r="DK736" s="70"/>
    </row>
    <row r="737" spans="63:115">
      <c r="BK737" s="69"/>
      <c r="BL737" s="69"/>
      <c r="BM737" s="69"/>
      <c r="BN737" s="66"/>
      <c r="BO737" s="69"/>
      <c r="BP737" s="69"/>
      <c r="BQ737" s="69"/>
      <c r="BR737" s="69"/>
      <c r="BS737" s="69"/>
      <c r="BT737" s="69"/>
      <c r="BU737" s="69"/>
      <c r="BV737" s="69"/>
      <c r="BW737" s="69"/>
      <c r="BX737" s="69"/>
      <c r="BY737" s="69"/>
      <c r="BZ737" s="69"/>
      <c r="CA737" s="66"/>
      <c r="CB737" s="69"/>
      <c r="CC737" s="69"/>
      <c r="CD737" s="69"/>
      <c r="CE737" s="66"/>
      <c r="CF737" s="69"/>
      <c r="CG737" s="69"/>
      <c r="CH737" s="69"/>
      <c r="CI737" s="66"/>
      <c r="CJ737" s="69"/>
      <c r="CK737" s="69"/>
      <c r="CL737" s="69"/>
      <c r="CM737" s="66"/>
      <c r="CN737" s="69"/>
      <c r="CO737" s="69"/>
      <c r="CP737" s="69"/>
      <c r="CQ737" s="66"/>
      <c r="CR737" s="69"/>
      <c r="CS737" s="69"/>
      <c r="CT737" s="69"/>
      <c r="CU737" s="66"/>
      <c r="CV737" s="69"/>
      <c r="CW737" s="69"/>
      <c r="CX737" s="69"/>
      <c r="CY737" s="66"/>
      <c r="CZ737" s="69"/>
      <c r="DA737" s="69"/>
      <c r="DB737" s="69"/>
      <c r="DC737" s="66"/>
      <c r="DD737" s="69"/>
      <c r="DE737" s="69"/>
      <c r="DF737" s="69"/>
      <c r="DG737" s="66"/>
      <c r="DH737" s="69"/>
      <c r="DI737" s="69"/>
      <c r="DJ737" s="69"/>
      <c r="DK737" s="70"/>
    </row>
    <row r="738" spans="63:115">
      <c r="BK738" s="69"/>
      <c r="BL738" s="69"/>
      <c r="BM738" s="69"/>
      <c r="BN738" s="66"/>
      <c r="BO738" s="69"/>
      <c r="BP738" s="69"/>
      <c r="BQ738" s="69"/>
      <c r="BR738" s="69"/>
      <c r="BS738" s="69"/>
      <c r="BT738" s="69"/>
      <c r="BU738" s="69"/>
      <c r="BV738" s="69"/>
      <c r="BW738" s="69"/>
      <c r="BX738" s="69"/>
      <c r="BY738" s="69"/>
      <c r="BZ738" s="69"/>
      <c r="CA738" s="66"/>
      <c r="CB738" s="69"/>
      <c r="CC738" s="69"/>
      <c r="CD738" s="69"/>
      <c r="CE738" s="66"/>
      <c r="CF738" s="69"/>
      <c r="CG738" s="69"/>
      <c r="CH738" s="69"/>
      <c r="CI738" s="66"/>
      <c r="CJ738" s="69"/>
      <c r="CK738" s="69"/>
      <c r="CL738" s="69"/>
      <c r="CM738" s="66"/>
      <c r="CN738" s="69"/>
      <c r="CO738" s="69"/>
      <c r="CP738" s="69"/>
      <c r="CQ738" s="66"/>
      <c r="CR738" s="69"/>
      <c r="CS738" s="69"/>
      <c r="CT738" s="69"/>
      <c r="CU738" s="66"/>
      <c r="CV738" s="69"/>
      <c r="CW738" s="69"/>
      <c r="CX738" s="69"/>
      <c r="CY738" s="66"/>
      <c r="CZ738" s="69"/>
      <c r="DA738" s="69"/>
      <c r="DB738" s="69"/>
      <c r="DC738" s="66"/>
      <c r="DD738" s="69"/>
      <c r="DE738" s="69"/>
      <c r="DF738" s="69"/>
      <c r="DG738" s="66"/>
      <c r="DH738" s="69"/>
      <c r="DI738" s="69"/>
      <c r="DJ738" s="69"/>
      <c r="DK738" s="70"/>
    </row>
    <row r="739" spans="63:115">
      <c r="BK739" s="69"/>
      <c r="BL739" s="69"/>
      <c r="BM739" s="69"/>
      <c r="BN739" s="66"/>
      <c r="BO739" s="69"/>
      <c r="BP739" s="69"/>
      <c r="BQ739" s="69"/>
      <c r="BR739" s="69"/>
      <c r="BS739" s="69"/>
      <c r="BT739" s="69"/>
      <c r="BU739" s="69"/>
      <c r="BV739" s="69"/>
      <c r="BW739" s="69"/>
      <c r="BX739" s="69"/>
      <c r="BY739" s="69"/>
      <c r="BZ739" s="69"/>
      <c r="CA739" s="66"/>
      <c r="CB739" s="69"/>
      <c r="CC739" s="69"/>
      <c r="CD739" s="69"/>
      <c r="CE739" s="66"/>
      <c r="CF739" s="69"/>
      <c r="CG739" s="69"/>
      <c r="CH739" s="69"/>
      <c r="CI739" s="66"/>
      <c r="CJ739" s="69"/>
      <c r="CK739" s="69"/>
      <c r="CL739" s="69"/>
      <c r="CM739" s="66"/>
      <c r="CN739" s="69"/>
      <c r="CO739" s="69"/>
      <c r="CP739" s="69"/>
      <c r="CQ739" s="66"/>
      <c r="CR739" s="69"/>
      <c r="CS739" s="69"/>
      <c r="CT739" s="69"/>
      <c r="CU739" s="66"/>
      <c r="CV739" s="69"/>
      <c r="CW739" s="69"/>
      <c r="CX739" s="69"/>
      <c r="CY739" s="66"/>
      <c r="CZ739" s="69"/>
      <c r="DA739" s="69"/>
      <c r="DB739" s="69"/>
      <c r="DC739" s="66"/>
      <c r="DD739" s="69"/>
      <c r="DE739" s="69"/>
      <c r="DF739" s="69"/>
      <c r="DG739" s="66"/>
      <c r="DH739" s="69"/>
      <c r="DI739" s="69"/>
      <c r="DJ739" s="69"/>
      <c r="DK739" s="70"/>
    </row>
    <row r="740" spans="63:115">
      <c r="BK740" s="69"/>
      <c r="BL740" s="69"/>
      <c r="BM740" s="69"/>
      <c r="BN740" s="66"/>
      <c r="BO740" s="69"/>
      <c r="BP740" s="69"/>
      <c r="BQ740" s="69"/>
      <c r="BR740" s="69"/>
      <c r="BS740" s="69"/>
      <c r="BT740" s="69"/>
      <c r="BU740" s="69"/>
      <c r="BV740" s="69"/>
      <c r="BW740" s="69"/>
      <c r="BX740" s="69"/>
      <c r="BY740" s="69"/>
      <c r="BZ740" s="69"/>
      <c r="CA740" s="66"/>
      <c r="CB740" s="69"/>
      <c r="CC740" s="69"/>
      <c r="CD740" s="69"/>
      <c r="CE740" s="66"/>
      <c r="CF740" s="69"/>
      <c r="CG740" s="69"/>
      <c r="CH740" s="69"/>
      <c r="CI740" s="66"/>
      <c r="CJ740" s="69"/>
      <c r="CK740" s="69"/>
      <c r="CL740" s="69"/>
      <c r="CM740" s="66"/>
      <c r="CN740" s="69"/>
      <c r="CO740" s="69"/>
      <c r="CP740" s="69"/>
      <c r="CQ740" s="66"/>
      <c r="CR740" s="69"/>
      <c r="CS740" s="69"/>
      <c r="CT740" s="69"/>
      <c r="CU740" s="66"/>
      <c r="CV740" s="69"/>
      <c r="CW740" s="69"/>
      <c r="CX740" s="69"/>
      <c r="CY740" s="66"/>
      <c r="CZ740" s="69"/>
      <c r="DA740" s="69"/>
      <c r="DB740" s="69"/>
      <c r="DC740" s="66"/>
      <c r="DD740" s="69"/>
      <c r="DE740" s="69"/>
      <c r="DF740" s="69"/>
      <c r="DG740" s="66"/>
      <c r="DH740" s="69"/>
      <c r="DI740" s="69"/>
      <c r="DJ740" s="69"/>
      <c r="DK740" s="70"/>
    </row>
    <row r="741" spans="63:115">
      <c r="BK741" s="69"/>
      <c r="BL741" s="69"/>
      <c r="BM741" s="69"/>
      <c r="BN741" s="66"/>
      <c r="BO741" s="69"/>
      <c r="BP741" s="69"/>
      <c r="BQ741" s="69"/>
      <c r="BR741" s="69"/>
      <c r="BS741" s="69"/>
      <c r="BT741" s="69"/>
      <c r="BU741" s="69"/>
      <c r="BV741" s="69"/>
      <c r="BW741" s="69"/>
      <c r="BX741" s="69"/>
      <c r="BY741" s="69"/>
      <c r="BZ741" s="69"/>
      <c r="CA741" s="66"/>
      <c r="CB741" s="69"/>
      <c r="CC741" s="69"/>
      <c r="CD741" s="69"/>
      <c r="CE741" s="66"/>
      <c r="CF741" s="69"/>
      <c r="CG741" s="69"/>
      <c r="CH741" s="69"/>
      <c r="CI741" s="66"/>
      <c r="CJ741" s="69"/>
      <c r="CK741" s="69"/>
      <c r="CL741" s="69"/>
      <c r="CM741" s="66"/>
      <c r="CN741" s="69"/>
      <c r="CO741" s="69"/>
      <c r="CP741" s="69"/>
      <c r="CQ741" s="66"/>
      <c r="CR741" s="69"/>
      <c r="CS741" s="69"/>
      <c r="CT741" s="69"/>
      <c r="CU741" s="66"/>
      <c r="CV741" s="69"/>
      <c r="CW741" s="69"/>
      <c r="CX741" s="69"/>
      <c r="CY741" s="66"/>
      <c r="CZ741" s="69"/>
      <c r="DA741" s="69"/>
      <c r="DB741" s="69"/>
      <c r="DC741" s="66"/>
      <c r="DD741" s="69"/>
      <c r="DE741" s="69"/>
      <c r="DF741" s="69"/>
      <c r="DG741" s="66"/>
      <c r="DH741" s="69"/>
      <c r="DI741" s="69"/>
      <c r="DJ741" s="69"/>
      <c r="DK741" s="70"/>
    </row>
    <row r="742" spans="63:115">
      <c r="BK742" s="69"/>
      <c r="BL742" s="69"/>
      <c r="BM742" s="69"/>
      <c r="BN742" s="66"/>
      <c r="BO742" s="69"/>
      <c r="BP742" s="69"/>
      <c r="BQ742" s="69"/>
      <c r="BR742" s="69"/>
      <c r="BS742" s="69"/>
      <c r="BT742" s="69"/>
      <c r="BU742" s="69"/>
      <c r="BV742" s="69"/>
      <c r="BW742" s="69"/>
      <c r="BX742" s="69"/>
      <c r="BY742" s="69"/>
      <c r="BZ742" s="69"/>
      <c r="CA742" s="66"/>
      <c r="CB742" s="69"/>
      <c r="CC742" s="69"/>
      <c r="CD742" s="69"/>
      <c r="CE742" s="66"/>
      <c r="CF742" s="69"/>
      <c r="CG742" s="69"/>
      <c r="CH742" s="69"/>
      <c r="CI742" s="66"/>
      <c r="CJ742" s="69"/>
      <c r="CK742" s="69"/>
      <c r="CL742" s="69"/>
      <c r="CM742" s="66"/>
      <c r="CN742" s="69"/>
      <c r="CO742" s="69"/>
      <c r="CP742" s="69"/>
      <c r="CQ742" s="66"/>
      <c r="CR742" s="69"/>
      <c r="CS742" s="69"/>
      <c r="CT742" s="69"/>
      <c r="CU742" s="66"/>
      <c r="CV742" s="69"/>
      <c r="CW742" s="69"/>
      <c r="CX742" s="69"/>
      <c r="CY742" s="66"/>
      <c r="CZ742" s="69"/>
      <c r="DA742" s="69"/>
      <c r="DB742" s="69"/>
      <c r="DC742" s="66"/>
      <c r="DD742" s="69"/>
      <c r="DE742" s="69"/>
      <c r="DF742" s="69"/>
      <c r="DG742" s="66"/>
      <c r="DH742" s="69"/>
      <c r="DI742" s="69"/>
      <c r="DJ742" s="69"/>
      <c r="DK742" s="70"/>
    </row>
    <row r="743" spans="63:115">
      <c r="BK743" s="69"/>
      <c r="BL743" s="69"/>
      <c r="BM743" s="69"/>
      <c r="BN743" s="66"/>
      <c r="BO743" s="69"/>
      <c r="BP743" s="69"/>
      <c r="BQ743" s="69"/>
      <c r="BR743" s="69"/>
      <c r="BS743" s="69"/>
      <c r="BT743" s="69"/>
      <c r="BU743" s="69"/>
      <c r="BV743" s="69"/>
      <c r="BW743" s="69"/>
      <c r="BX743" s="69"/>
      <c r="BY743" s="69"/>
      <c r="BZ743" s="69"/>
      <c r="CA743" s="66"/>
      <c r="CB743" s="69"/>
      <c r="CC743" s="69"/>
      <c r="CD743" s="69"/>
      <c r="CE743" s="66"/>
      <c r="CF743" s="69"/>
      <c r="CG743" s="69"/>
      <c r="CH743" s="69"/>
      <c r="CI743" s="66"/>
      <c r="CJ743" s="69"/>
      <c r="CK743" s="69"/>
      <c r="CL743" s="69"/>
      <c r="CM743" s="66"/>
      <c r="CN743" s="69"/>
      <c r="CO743" s="69"/>
      <c r="CP743" s="69"/>
      <c r="CQ743" s="66"/>
      <c r="CR743" s="69"/>
      <c r="CS743" s="69"/>
      <c r="CT743" s="69"/>
      <c r="CU743" s="66"/>
      <c r="CV743" s="69"/>
      <c r="CW743" s="69"/>
      <c r="CX743" s="69"/>
      <c r="CY743" s="66"/>
      <c r="CZ743" s="69"/>
      <c r="DA743" s="69"/>
      <c r="DB743" s="69"/>
      <c r="DC743" s="66"/>
      <c r="DD743" s="69"/>
      <c r="DE743" s="69"/>
      <c r="DF743" s="69"/>
      <c r="DG743" s="66"/>
      <c r="DH743" s="69"/>
      <c r="DI743" s="69"/>
      <c r="DJ743" s="69"/>
      <c r="DK743" s="70"/>
    </row>
    <row r="744" spans="63:115">
      <c r="BK744" s="69"/>
      <c r="BL744" s="69"/>
      <c r="BM744" s="69"/>
      <c r="BN744" s="66"/>
      <c r="BO744" s="69"/>
      <c r="BP744" s="69"/>
      <c r="BQ744" s="69"/>
      <c r="BR744" s="69"/>
      <c r="BS744" s="69"/>
      <c r="BT744" s="69"/>
      <c r="BU744" s="69"/>
      <c r="BV744" s="69"/>
      <c r="BW744" s="69"/>
      <c r="BX744" s="69"/>
      <c r="BY744" s="69"/>
      <c r="BZ744" s="69"/>
      <c r="CA744" s="66"/>
      <c r="CB744" s="69"/>
      <c r="CC744" s="69"/>
      <c r="CD744" s="69"/>
      <c r="CE744" s="66"/>
      <c r="CF744" s="69"/>
      <c r="CG744" s="69"/>
      <c r="CH744" s="69"/>
      <c r="CI744" s="66"/>
      <c r="CJ744" s="69"/>
      <c r="CK744" s="69"/>
      <c r="CL744" s="69"/>
      <c r="CM744" s="66"/>
      <c r="CN744" s="69"/>
      <c r="CO744" s="69"/>
      <c r="CP744" s="69"/>
      <c r="CQ744" s="66"/>
      <c r="CR744" s="69"/>
      <c r="CS744" s="69"/>
      <c r="CT744" s="69"/>
      <c r="CU744" s="66"/>
      <c r="CV744" s="69"/>
      <c r="CW744" s="69"/>
      <c r="CX744" s="69"/>
      <c r="CY744" s="66"/>
      <c r="CZ744" s="69"/>
      <c r="DA744" s="69"/>
      <c r="DB744" s="69"/>
      <c r="DC744" s="66"/>
      <c r="DD744" s="69"/>
      <c r="DE744" s="69"/>
      <c r="DF744" s="69"/>
      <c r="DG744" s="66"/>
      <c r="DH744" s="69"/>
      <c r="DI744" s="69"/>
      <c r="DJ744" s="69"/>
      <c r="DK744" s="70"/>
    </row>
    <row r="745" spans="63:115">
      <c r="BK745" s="69"/>
      <c r="BL745" s="69"/>
      <c r="BM745" s="69"/>
      <c r="BN745" s="66"/>
      <c r="BO745" s="69"/>
      <c r="BP745" s="69"/>
      <c r="BQ745" s="69"/>
      <c r="BR745" s="69"/>
      <c r="BS745" s="69"/>
      <c r="BT745" s="69"/>
      <c r="BU745" s="69"/>
      <c r="BV745" s="69"/>
      <c r="BW745" s="69"/>
      <c r="BX745" s="69"/>
      <c r="BY745" s="69"/>
      <c r="BZ745" s="69"/>
      <c r="CA745" s="66"/>
      <c r="CB745" s="69"/>
      <c r="CC745" s="69"/>
      <c r="CD745" s="69"/>
      <c r="CE745" s="66"/>
      <c r="CF745" s="69"/>
      <c r="CG745" s="69"/>
      <c r="CH745" s="69"/>
      <c r="CI745" s="66"/>
      <c r="CJ745" s="69"/>
      <c r="CK745" s="69"/>
      <c r="CL745" s="69"/>
      <c r="CM745" s="66"/>
      <c r="CN745" s="69"/>
      <c r="CO745" s="69"/>
      <c r="CP745" s="69"/>
      <c r="CQ745" s="66"/>
      <c r="CR745" s="69"/>
      <c r="CS745" s="69"/>
      <c r="CT745" s="69"/>
      <c r="CU745" s="66"/>
      <c r="CV745" s="69"/>
      <c r="CW745" s="69"/>
      <c r="CX745" s="69"/>
      <c r="CY745" s="66"/>
      <c r="CZ745" s="69"/>
      <c r="DA745" s="69"/>
      <c r="DB745" s="69"/>
      <c r="DC745" s="66"/>
      <c r="DD745" s="69"/>
      <c r="DE745" s="69"/>
      <c r="DF745" s="69"/>
      <c r="DG745" s="66"/>
      <c r="DH745" s="69"/>
      <c r="DI745" s="69"/>
      <c r="DJ745" s="69"/>
      <c r="DK745" s="70"/>
    </row>
    <row r="746" spans="63:115">
      <c r="BK746" s="69"/>
      <c r="BL746" s="69"/>
      <c r="BM746" s="69"/>
      <c r="BN746" s="66"/>
      <c r="BO746" s="69"/>
      <c r="BP746" s="69"/>
      <c r="BQ746" s="69"/>
      <c r="BR746" s="69"/>
      <c r="BS746" s="69"/>
      <c r="BT746" s="69"/>
      <c r="BU746" s="69"/>
      <c r="BV746" s="69"/>
      <c r="BW746" s="69"/>
      <c r="BX746" s="69"/>
      <c r="BY746" s="69"/>
      <c r="BZ746" s="69"/>
      <c r="CA746" s="66"/>
      <c r="CB746" s="69"/>
      <c r="CC746" s="69"/>
      <c r="CD746" s="69"/>
      <c r="CE746" s="66"/>
      <c r="CF746" s="69"/>
      <c r="CG746" s="69"/>
      <c r="CH746" s="69"/>
      <c r="CI746" s="66"/>
      <c r="CJ746" s="69"/>
      <c r="CK746" s="69"/>
      <c r="CL746" s="69"/>
      <c r="CM746" s="66"/>
      <c r="CN746" s="69"/>
      <c r="CO746" s="69"/>
      <c r="CP746" s="69"/>
      <c r="CQ746" s="66"/>
      <c r="CR746" s="69"/>
      <c r="CS746" s="69"/>
      <c r="CT746" s="69"/>
      <c r="CU746" s="66"/>
      <c r="CV746" s="69"/>
      <c r="CW746" s="69"/>
      <c r="CX746" s="69"/>
      <c r="CY746" s="66"/>
      <c r="CZ746" s="69"/>
      <c r="DA746" s="69"/>
      <c r="DB746" s="69"/>
      <c r="DC746" s="66"/>
      <c r="DD746" s="69"/>
      <c r="DE746" s="69"/>
      <c r="DF746" s="69"/>
      <c r="DG746" s="66"/>
      <c r="DH746" s="69"/>
      <c r="DI746" s="69"/>
      <c r="DJ746" s="69"/>
      <c r="DK746" s="70"/>
    </row>
    <row r="747" spans="63:115">
      <c r="BK747" s="69"/>
      <c r="BL747" s="69"/>
      <c r="BM747" s="69"/>
      <c r="BN747" s="66"/>
      <c r="BO747" s="69"/>
      <c r="BP747" s="69"/>
      <c r="BQ747" s="69"/>
      <c r="BR747" s="69"/>
      <c r="BS747" s="69"/>
      <c r="BT747" s="69"/>
      <c r="BU747" s="69"/>
      <c r="BV747" s="69"/>
      <c r="BW747" s="69"/>
      <c r="BX747" s="69"/>
      <c r="BY747" s="69"/>
      <c r="BZ747" s="69"/>
      <c r="CA747" s="66"/>
      <c r="CB747" s="69"/>
      <c r="CC747" s="69"/>
      <c r="CD747" s="69"/>
      <c r="CE747" s="66"/>
      <c r="CF747" s="69"/>
      <c r="CG747" s="69"/>
      <c r="CH747" s="69"/>
      <c r="CI747" s="66"/>
      <c r="CJ747" s="69"/>
      <c r="CK747" s="69"/>
      <c r="CL747" s="69"/>
      <c r="CM747" s="66"/>
      <c r="CN747" s="69"/>
      <c r="CO747" s="69"/>
      <c r="CP747" s="69"/>
      <c r="CQ747" s="66"/>
      <c r="CR747" s="69"/>
      <c r="CS747" s="69"/>
      <c r="CT747" s="69"/>
      <c r="CU747" s="66"/>
      <c r="CV747" s="69"/>
      <c r="CW747" s="69"/>
      <c r="CX747" s="69"/>
      <c r="CY747" s="66"/>
      <c r="CZ747" s="69"/>
      <c r="DA747" s="69"/>
      <c r="DB747" s="69"/>
      <c r="DC747" s="66"/>
      <c r="DD747" s="69"/>
      <c r="DE747" s="69"/>
      <c r="DF747" s="69"/>
      <c r="DG747" s="66"/>
      <c r="DH747" s="69"/>
      <c r="DI747" s="69"/>
      <c r="DJ747" s="69"/>
      <c r="DK747" s="70"/>
    </row>
    <row r="748" spans="63:115">
      <c r="BK748" s="69"/>
      <c r="BL748" s="69"/>
      <c r="BM748" s="69"/>
      <c r="BN748" s="66"/>
      <c r="BO748" s="69"/>
      <c r="BP748" s="69"/>
      <c r="BQ748" s="69"/>
      <c r="BR748" s="69"/>
      <c r="BS748" s="69"/>
      <c r="BT748" s="69"/>
      <c r="BU748" s="69"/>
      <c r="BV748" s="69"/>
      <c r="BW748" s="69"/>
      <c r="BX748" s="69"/>
      <c r="BY748" s="69"/>
      <c r="BZ748" s="69"/>
      <c r="CA748" s="66"/>
      <c r="CB748" s="69"/>
      <c r="CC748" s="69"/>
      <c r="CD748" s="69"/>
      <c r="CE748" s="66"/>
      <c r="CF748" s="69"/>
      <c r="CG748" s="69"/>
      <c r="CH748" s="69"/>
      <c r="CI748" s="66"/>
      <c r="CJ748" s="69"/>
      <c r="CK748" s="69"/>
      <c r="CL748" s="69"/>
      <c r="CM748" s="66"/>
      <c r="CN748" s="69"/>
      <c r="CO748" s="69"/>
      <c r="CP748" s="69"/>
      <c r="CQ748" s="66"/>
      <c r="CR748" s="69"/>
      <c r="CS748" s="69"/>
      <c r="CT748" s="69"/>
      <c r="CU748" s="66"/>
      <c r="CV748" s="69"/>
      <c r="CW748" s="69"/>
      <c r="CX748" s="69"/>
      <c r="CY748" s="66"/>
      <c r="CZ748" s="69"/>
      <c r="DA748" s="69"/>
      <c r="DB748" s="69"/>
      <c r="DC748" s="66"/>
      <c r="DD748" s="69"/>
      <c r="DE748" s="69"/>
      <c r="DF748" s="69"/>
      <c r="DG748" s="66"/>
      <c r="DH748" s="69"/>
      <c r="DI748" s="69"/>
      <c r="DJ748" s="69"/>
      <c r="DK748" s="70"/>
    </row>
    <row r="749" spans="63:115">
      <c r="BK749" s="69"/>
      <c r="BL749" s="69"/>
      <c r="BM749" s="69"/>
      <c r="BN749" s="66"/>
      <c r="BO749" s="69"/>
      <c r="BP749" s="69"/>
      <c r="BQ749" s="69"/>
      <c r="BR749" s="69"/>
      <c r="BS749" s="69"/>
      <c r="BT749" s="69"/>
      <c r="BU749" s="69"/>
      <c r="BV749" s="69"/>
      <c r="BW749" s="69"/>
      <c r="BX749" s="69"/>
      <c r="BY749" s="69"/>
      <c r="BZ749" s="69"/>
      <c r="CA749" s="66"/>
      <c r="CB749" s="69"/>
      <c r="CC749" s="69"/>
      <c r="CD749" s="69"/>
      <c r="CE749" s="66"/>
      <c r="CF749" s="69"/>
      <c r="CG749" s="69"/>
      <c r="CH749" s="69"/>
      <c r="CI749" s="66"/>
      <c r="CJ749" s="69"/>
      <c r="CK749" s="69"/>
      <c r="CL749" s="69"/>
      <c r="CM749" s="66"/>
      <c r="CN749" s="69"/>
      <c r="CO749" s="69"/>
      <c r="CP749" s="69"/>
      <c r="CQ749" s="66"/>
      <c r="CR749" s="69"/>
      <c r="CS749" s="69"/>
      <c r="CT749" s="69"/>
      <c r="CU749" s="66"/>
      <c r="CV749" s="69"/>
      <c r="CW749" s="69"/>
      <c r="CX749" s="69"/>
      <c r="CY749" s="66"/>
      <c r="CZ749" s="69"/>
      <c r="DA749" s="69"/>
      <c r="DB749" s="69"/>
      <c r="DC749" s="66"/>
      <c r="DD749" s="69"/>
      <c r="DE749" s="69"/>
      <c r="DF749" s="69"/>
      <c r="DG749" s="66"/>
      <c r="DH749" s="69"/>
      <c r="DI749" s="69"/>
      <c r="DJ749" s="69"/>
      <c r="DK749" s="70"/>
    </row>
    <row r="750" spans="63:115">
      <c r="BK750" s="69"/>
      <c r="BL750" s="69"/>
      <c r="BM750" s="69"/>
      <c r="BN750" s="66"/>
      <c r="BO750" s="69"/>
      <c r="BP750" s="69"/>
      <c r="BQ750" s="69"/>
      <c r="BR750" s="69"/>
      <c r="BS750" s="69"/>
      <c r="BT750" s="69"/>
      <c r="BU750" s="69"/>
      <c r="BV750" s="69"/>
      <c r="BW750" s="69"/>
      <c r="BX750" s="69"/>
      <c r="BY750" s="69"/>
      <c r="BZ750" s="69"/>
      <c r="CA750" s="66"/>
      <c r="CB750" s="69"/>
      <c r="CC750" s="69"/>
      <c r="CD750" s="69"/>
      <c r="CE750" s="66"/>
      <c r="CF750" s="69"/>
      <c r="CG750" s="69"/>
      <c r="CH750" s="69"/>
      <c r="CI750" s="66"/>
      <c r="CJ750" s="69"/>
      <c r="CK750" s="69"/>
      <c r="CL750" s="69"/>
      <c r="CM750" s="66"/>
      <c r="CN750" s="69"/>
      <c r="CO750" s="69"/>
      <c r="CP750" s="69"/>
      <c r="CQ750" s="66"/>
      <c r="CR750" s="69"/>
      <c r="CS750" s="69"/>
      <c r="CT750" s="69"/>
      <c r="CU750" s="66"/>
      <c r="CV750" s="69"/>
      <c r="CW750" s="69"/>
      <c r="CX750" s="69"/>
      <c r="CY750" s="66"/>
      <c r="CZ750" s="69"/>
      <c r="DA750" s="69"/>
      <c r="DB750" s="69"/>
      <c r="DC750" s="66"/>
      <c r="DD750" s="69"/>
      <c r="DE750" s="69"/>
      <c r="DF750" s="69"/>
      <c r="DG750" s="66"/>
      <c r="DH750" s="69"/>
      <c r="DI750" s="69"/>
      <c r="DJ750" s="69"/>
      <c r="DK750" s="70"/>
    </row>
    <row r="751" spans="63:115">
      <c r="BK751" s="69"/>
      <c r="BL751" s="69"/>
      <c r="BM751" s="69"/>
      <c r="BN751" s="66"/>
      <c r="BO751" s="69"/>
      <c r="BP751" s="69"/>
      <c r="BQ751" s="69"/>
      <c r="BR751" s="69"/>
      <c r="BS751" s="69"/>
      <c r="BT751" s="69"/>
      <c r="BU751" s="69"/>
      <c r="BV751" s="69"/>
      <c r="BW751" s="69"/>
      <c r="BX751" s="69"/>
      <c r="BY751" s="69"/>
      <c r="BZ751" s="69"/>
      <c r="CA751" s="66"/>
      <c r="CB751" s="69"/>
      <c r="CC751" s="69"/>
      <c r="CD751" s="69"/>
      <c r="CE751" s="66"/>
      <c r="CF751" s="69"/>
      <c r="CG751" s="69"/>
      <c r="CH751" s="69"/>
      <c r="CI751" s="66"/>
      <c r="CJ751" s="69"/>
      <c r="CK751" s="69"/>
      <c r="CL751" s="69"/>
      <c r="CM751" s="66"/>
      <c r="CN751" s="69"/>
      <c r="CO751" s="69"/>
      <c r="CP751" s="69"/>
      <c r="CQ751" s="66"/>
      <c r="CR751" s="69"/>
      <c r="CS751" s="69"/>
      <c r="CT751" s="69"/>
      <c r="CU751" s="66"/>
      <c r="CV751" s="69"/>
      <c r="CW751" s="69"/>
      <c r="CX751" s="69"/>
      <c r="CY751" s="66"/>
      <c r="CZ751" s="69"/>
      <c r="DA751" s="69"/>
      <c r="DB751" s="69"/>
      <c r="DC751" s="66"/>
      <c r="DD751" s="69"/>
      <c r="DE751" s="69"/>
      <c r="DF751" s="69"/>
      <c r="DG751" s="66"/>
      <c r="DH751" s="69"/>
      <c r="DI751" s="69"/>
      <c r="DJ751" s="69"/>
      <c r="DK751" s="70"/>
    </row>
    <row r="752" spans="63:115">
      <c r="BK752" s="69"/>
      <c r="BL752" s="69"/>
      <c r="BM752" s="69"/>
      <c r="BN752" s="66"/>
      <c r="BO752" s="69"/>
      <c r="BP752" s="69"/>
      <c r="BQ752" s="69"/>
      <c r="BR752" s="69"/>
      <c r="BS752" s="69"/>
      <c r="BT752" s="69"/>
      <c r="BU752" s="69"/>
      <c r="BV752" s="69"/>
      <c r="BW752" s="69"/>
      <c r="BX752" s="69"/>
      <c r="BY752" s="69"/>
      <c r="BZ752" s="69"/>
      <c r="CA752" s="66"/>
      <c r="CB752" s="69"/>
      <c r="CC752" s="69"/>
      <c r="CD752" s="69"/>
      <c r="CE752" s="66"/>
      <c r="CF752" s="69"/>
      <c r="CG752" s="69"/>
      <c r="CH752" s="69"/>
      <c r="CI752" s="66"/>
      <c r="CJ752" s="69"/>
      <c r="CK752" s="69"/>
      <c r="CL752" s="69"/>
      <c r="CM752" s="66"/>
      <c r="CN752" s="69"/>
      <c r="CO752" s="69"/>
      <c r="CP752" s="69"/>
      <c r="CQ752" s="66"/>
      <c r="CR752" s="69"/>
      <c r="CS752" s="69"/>
      <c r="CT752" s="69"/>
      <c r="CU752" s="66"/>
      <c r="CV752" s="69"/>
      <c r="CW752" s="69"/>
      <c r="CX752" s="69"/>
      <c r="CY752" s="66"/>
      <c r="CZ752" s="69"/>
      <c r="DA752" s="69"/>
      <c r="DB752" s="69"/>
      <c r="DC752" s="66"/>
      <c r="DD752" s="69"/>
      <c r="DE752" s="69"/>
      <c r="DF752" s="69"/>
      <c r="DG752" s="66"/>
      <c r="DH752" s="69"/>
      <c r="DI752" s="69"/>
      <c r="DJ752" s="69"/>
      <c r="DK752" s="70"/>
    </row>
    <row r="753" spans="63:115">
      <c r="BK753" s="69"/>
      <c r="BL753" s="69"/>
      <c r="BM753" s="69"/>
      <c r="BN753" s="66"/>
      <c r="BO753" s="69"/>
      <c r="BP753" s="69"/>
      <c r="BQ753" s="69"/>
      <c r="BR753" s="69"/>
      <c r="BS753" s="69"/>
      <c r="BT753" s="69"/>
      <c r="BU753" s="69"/>
      <c r="BV753" s="69"/>
      <c r="BW753" s="69"/>
      <c r="BX753" s="69"/>
      <c r="BY753" s="69"/>
      <c r="BZ753" s="69"/>
      <c r="CA753" s="66"/>
      <c r="CB753" s="69"/>
      <c r="CC753" s="69"/>
      <c r="CD753" s="69"/>
      <c r="CE753" s="66"/>
      <c r="CF753" s="69"/>
      <c r="CG753" s="69"/>
      <c r="CH753" s="69"/>
      <c r="CI753" s="66"/>
      <c r="CJ753" s="69"/>
      <c r="CK753" s="69"/>
      <c r="CL753" s="69"/>
      <c r="CM753" s="66"/>
      <c r="CN753" s="69"/>
      <c r="CO753" s="69"/>
      <c r="CP753" s="69"/>
      <c r="CQ753" s="66"/>
      <c r="CR753" s="69"/>
      <c r="CS753" s="69"/>
      <c r="CT753" s="69"/>
      <c r="CU753" s="66"/>
      <c r="CV753" s="69"/>
      <c r="CW753" s="69"/>
      <c r="CX753" s="69"/>
      <c r="CY753" s="66"/>
      <c r="CZ753" s="69"/>
      <c r="DA753" s="69"/>
      <c r="DB753" s="69"/>
      <c r="DC753" s="66"/>
      <c r="DD753" s="69"/>
      <c r="DE753" s="69"/>
      <c r="DF753" s="69"/>
      <c r="DG753" s="66"/>
      <c r="DH753" s="69"/>
      <c r="DI753" s="69"/>
      <c r="DJ753" s="69"/>
      <c r="DK753" s="70"/>
    </row>
    <row r="754" spans="63:115">
      <c r="BK754" s="69"/>
      <c r="BL754" s="69"/>
      <c r="BM754" s="69"/>
      <c r="BN754" s="66"/>
      <c r="BO754" s="69"/>
      <c r="BP754" s="69"/>
      <c r="BQ754" s="69"/>
      <c r="BR754" s="69"/>
      <c r="BS754" s="69"/>
      <c r="BT754" s="69"/>
      <c r="BU754" s="69"/>
      <c r="BV754" s="69"/>
      <c r="BW754" s="69"/>
      <c r="BX754" s="69"/>
      <c r="BY754" s="69"/>
      <c r="BZ754" s="69"/>
      <c r="CA754" s="66"/>
      <c r="CB754" s="69"/>
      <c r="CC754" s="69"/>
      <c r="CD754" s="69"/>
      <c r="CE754" s="66"/>
      <c r="CF754" s="69"/>
      <c r="CG754" s="69"/>
      <c r="CH754" s="69"/>
      <c r="CI754" s="66"/>
      <c r="CJ754" s="69"/>
      <c r="CK754" s="69"/>
      <c r="CL754" s="69"/>
      <c r="CM754" s="66"/>
      <c r="CN754" s="69"/>
      <c r="CO754" s="69"/>
      <c r="CP754" s="69"/>
      <c r="CQ754" s="66"/>
      <c r="CR754" s="69"/>
      <c r="CS754" s="69"/>
      <c r="CT754" s="69"/>
      <c r="CU754" s="66"/>
      <c r="CV754" s="69"/>
      <c r="CW754" s="69"/>
      <c r="CX754" s="69"/>
      <c r="CY754" s="66"/>
      <c r="CZ754" s="69"/>
      <c r="DA754" s="69"/>
      <c r="DB754" s="69"/>
      <c r="DC754" s="66"/>
      <c r="DD754" s="69"/>
      <c r="DE754" s="69"/>
      <c r="DF754" s="69"/>
      <c r="DG754" s="66"/>
      <c r="DH754" s="69"/>
      <c r="DI754" s="69"/>
      <c r="DJ754" s="69"/>
      <c r="DK754" s="70"/>
    </row>
    <row r="755" spans="63:115">
      <c r="BK755" s="69"/>
      <c r="BL755" s="69"/>
      <c r="BM755" s="69"/>
      <c r="BN755" s="66"/>
      <c r="BO755" s="69"/>
      <c r="BP755" s="69"/>
      <c r="BQ755" s="69"/>
      <c r="BR755" s="69"/>
      <c r="BS755" s="69"/>
      <c r="BT755" s="69"/>
      <c r="BU755" s="69"/>
      <c r="BV755" s="69"/>
      <c r="BW755" s="69"/>
      <c r="BX755" s="69"/>
      <c r="BY755" s="69"/>
      <c r="BZ755" s="69"/>
      <c r="CA755" s="66"/>
      <c r="CB755" s="69"/>
      <c r="CC755" s="69"/>
      <c r="CD755" s="69"/>
      <c r="CE755" s="66"/>
      <c r="CF755" s="69"/>
      <c r="CG755" s="69"/>
      <c r="CH755" s="69"/>
      <c r="CI755" s="66"/>
      <c r="CJ755" s="69"/>
      <c r="CK755" s="69"/>
      <c r="CL755" s="69"/>
      <c r="CM755" s="66"/>
      <c r="CN755" s="69"/>
      <c r="CO755" s="69"/>
      <c r="CP755" s="69"/>
      <c r="CQ755" s="66"/>
      <c r="CR755" s="69"/>
      <c r="CS755" s="69"/>
      <c r="CT755" s="69"/>
      <c r="CU755" s="66"/>
      <c r="CV755" s="69"/>
      <c r="CW755" s="69"/>
      <c r="CX755" s="69"/>
      <c r="CY755" s="66"/>
      <c r="CZ755" s="69"/>
      <c r="DA755" s="69"/>
      <c r="DB755" s="69"/>
      <c r="DC755" s="66"/>
      <c r="DD755" s="69"/>
      <c r="DE755" s="69"/>
      <c r="DF755" s="69"/>
      <c r="DG755" s="66"/>
      <c r="DH755" s="69"/>
      <c r="DI755" s="69"/>
      <c r="DJ755" s="69"/>
      <c r="DK755" s="70"/>
    </row>
    <row r="756" spans="63:115">
      <c r="BK756" s="69"/>
      <c r="BL756" s="69"/>
      <c r="BM756" s="69"/>
      <c r="BN756" s="66"/>
      <c r="BO756" s="69"/>
      <c r="BP756" s="69"/>
      <c r="BQ756" s="69"/>
      <c r="BR756" s="69"/>
      <c r="BS756" s="69"/>
      <c r="BT756" s="69"/>
      <c r="BU756" s="69"/>
      <c r="BV756" s="69"/>
      <c r="BW756" s="69"/>
      <c r="BX756" s="69"/>
      <c r="BY756" s="69"/>
      <c r="BZ756" s="69"/>
      <c r="CA756" s="66"/>
      <c r="CB756" s="69"/>
      <c r="CC756" s="69"/>
      <c r="CD756" s="69"/>
      <c r="CE756" s="66"/>
      <c r="CF756" s="69"/>
      <c r="CG756" s="69"/>
      <c r="CH756" s="69"/>
      <c r="CI756" s="66"/>
      <c r="CJ756" s="69"/>
      <c r="CK756" s="69"/>
      <c r="CL756" s="69"/>
      <c r="CM756" s="66"/>
      <c r="CN756" s="69"/>
      <c r="CO756" s="69"/>
      <c r="CP756" s="69"/>
      <c r="CQ756" s="66"/>
      <c r="CR756" s="69"/>
      <c r="CS756" s="69"/>
      <c r="CT756" s="69"/>
      <c r="CU756" s="66"/>
      <c r="CV756" s="69"/>
      <c r="CW756" s="69"/>
      <c r="CX756" s="69"/>
      <c r="CY756" s="66"/>
      <c r="CZ756" s="69"/>
      <c r="DA756" s="69"/>
      <c r="DB756" s="69"/>
      <c r="DC756" s="66"/>
      <c r="DD756" s="69"/>
      <c r="DE756" s="69"/>
      <c r="DF756" s="69"/>
      <c r="DG756" s="66"/>
      <c r="DH756" s="69"/>
      <c r="DI756" s="69"/>
      <c r="DJ756" s="69"/>
      <c r="DK756" s="70"/>
    </row>
    <row r="757" spans="63:115">
      <c r="BK757" s="69"/>
      <c r="BL757" s="69"/>
      <c r="BM757" s="69"/>
      <c r="BN757" s="66"/>
      <c r="BO757" s="69"/>
      <c r="BP757" s="69"/>
      <c r="BQ757" s="69"/>
      <c r="BR757" s="69"/>
      <c r="BS757" s="69"/>
      <c r="BT757" s="69"/>
      <c r="BU757" s="69"/>
      <c r="BV757" s="69"/>
      <c r="BW757" s="69"/>
      <c r="BX757" s="69"/>
      <c r="BY757" s="69"/>
      <c r="BZ757" s="69"/>
      <c r="CA757" s="66"/>
      <c r="CB757" s="69"/>
      <c r="CC757" s="69"/>
      <c r="CD757" s="69"/>
      <c r="CE757" s="66"/>
      <c r="CF757" s="69"/>
      <c r="CG757" s="69"/>
      <c r="CH757" s="69"/>
      <c r="CI757" s="66"/>
      <c r="CJ757" s="69"/>
      <c r="CK757" s="69"/>
      <c r="CL757" s="69"/>
      <c r="CM757" s="66"/>
      <c r="CN757" s="69"/>
      <c r="CO757" s="69"/>
      <c r="CP757" s="69"/>
      <c r="CQ757" s="66"/>
      <c r="CR757" s="69"/>
      <c r="CS757" s="69"/>
      <c r="CT757" s="69"/>
      <c r="CU757" s="66"/>
      <c r="CV757" s="69"/>
      <c r="CW757" s="69"/>
      <c r="CX757" s="69"/>
      <c r="CY757" s="66"/>
      <c r="CZ757" s="69"/>
      <c r="DA757" s="69"/>
      <c r="DB757" s="69"/>
      <c r="DC757" s="66"/>
      <c r="DD757" s="69"/>
      <c r="DE757" s="69"/>
      <c r="DF757" s="69"/>
      <c r="DG757" s="66"/>
      <c r="DH757" s="69"/>
      <c r="DI757" s="69"/>
      <c r="DJ757" s="69"/>
      <c r="DK757" s="70"/>
    </row>
    <row r="758" spans="63:115">
      <c r="BK758" s="69"/>
      <c r="BL758" s="69"/>
      <c r="BM758" s="69"/>
      <c r="BN758" s="66"/>
      <c r="BO758" s="69"/>
      <c r="BP758" s="69"/>
      <c r="BQ758" s="69"/>
      <c r="BR758" s="69"/>
      <c r="BS758" s="69"/>
      <c r="BT758" s="69"/>
      <c r="BU758" s="69"/>
      <c r="BV758" s="69"/>
      <c r="BW758" s="69"/>
      <c r="BX758" s="69"/>
      <c r="BY758" s="69"/>
      <c r="BZ758" s="69"/>
      <c r="CA758" s="66"/>
      <c r="CB758" s="69"/>
      <c r="CC758" s="69"/>
      <c r="CD758" s="69"/>
      <c r="CE758" s="66"/>
      <c r="CF758" s="69"/>
      <c r="CG758" s="69"/>
      <c r="CH758" s="69"/>
      <c r="CI758" s="66"/>
      <c r="CJ758" s="69"/>
      <c r="CK758" s="69"/>
      <c r="CL758" s="69"/>
      <c r="CM758" s="66"/>
      <c r="CN758" s="69"/>
      <c r="CO758" s="69"/>
      <c r="CP758" s="69"/>
      <c r="CQ758" s="66"/>
      <c r="CR758" s="69"/>
      <c r="CS758" s="69"/>
      <c r="CT758" s="69"/>
      <c r="CU758" s="66"/>
      <c r="CV758" s="69"/>
      <c r="CW758" s="69"/>
      <c r="CX758" s="69"/>
      <c r="CY758" s="66"/>
      <c r="CZ758" s="69"/>
      <c r="DA758" s="69"/>
      <c r="DB758" s="69"/>
      <c r="DC758" s="66"/>
      <c r="DD758" s="69"/>
      <c r="DE758" s="69"/>
      <c r="DF758" s="69"/>
      <c r="DG758" s="66"/>
      <c r="DH758" s="69"/>
      <c r="DI758" s="69"/>
      <c r="DJ758" s="69"/>
      <c r="DK758" s="70"/>
    </row>
    <row r="759" spans="63:115">
      <c r="BK759" s="69"/>
      <c r="BL759" s="69"/>
      <c r="BM759" s="69"/>
      <c r="BN759" s="66"/>
      <c r="BO759" s="69"/>
      <c r="BP759" s="69"/>
      <c r="BQ759" s="69"/>
      <c r="BR759" s="69"/>
      <c r="BS759" s="69"/>
      <c r="BT759" s="69"/>
      <c r="BU759" s="69"/>
      <c r="BV759" s="69"/>
      <c r="BW759" s="69"/>
      <c r="BX759" s="69"/>
      <c r="BY759" s="69"/>
      <c r="BZ759" s="69"/>
      <c r="CA759" s="66"/>
      <c r="CB759" s="69"/>
      <c r="CC759" s="69"/>
      <c r="CD759" s="69"/>
      <c r="CE759" s="66"/>
      <c r="CF759" s="69"/>
      <c r="CG759" s="69"/>
      <c r="CH759" s="69"/>
      <c r="CI759" s="66"/>
      <c r="CJ759" s="69"/>
      <c r="CK759" s="69"/>
      <c r="CL759" s="69"/>
      <c r="CM759" s="66"/>
      <c r="CN759" s="69"/>
      <c r="CO759" s="69"/>
      <c r="CP759" s="69"/>
      <c r="CQ759" s="66"/>
      <c r="CR759" s="69"/>
      <c r="CS759" s="69"/>
      <c r="CT759" s="69"/>
      <c r="CU759" s="66"/>
      <c r="CV759" s="69"/>
      <c r="CW759" s="69"/>
      <c r="CX759" s="69"/>
      <c r="CY759" s="66"/>
      <c r="CZ759" s="69"/>
      <c r="DA759" s="69"/>
      <c r="DB759" s="69"/>
      <c r="DC759" s="66"/>
      <c r="DD759" s="69"/>
      <c r="DE759" s="69"/>
      <c r="DF759" s="69"/>
      <c r="DG759" s="66"/>
      <c r="DH759" s="69"/>
      <c r="DI759" s="69"/>
      <c r="DJ759" s="69"/>
      <c r="DK759" s="70"/>
    </row>
    <row r="760" spans="63:115">
      <c r="BK760" s="69"/>
      <c r="BL760" s="69"/>
      <c r="BM760" s="69"/>
      <c r="BN760" s="66"/>
      <c r="BO760" s="69"/>
      <c r="BP760" s="69"/>
      <c r="BQ760" s="69"/>
      <c r="BR760" s="69"/>
      <c r="BS760" s="69"/>
      <c r="BT760" s="69"/>
      <c r="BU760" s="69"/>
      <c r="BV760" s="69"/>
      <c r="BW760" s="69"/>
      <c r="BX760" s="69"/>
      <c r="BY760" s="69"/>
      <c r="BZ760" s="69"/>
      <c r="CA760" s="66"/>
      <c r="CB760" s="69"/>
      <c r="CC760" s="69"/>
      <c r="CD760" s="69"/>
      <c r="CE760" s="66"/>
      <c r="CF760" s="69"/>
      <c r="CG760" s="69"/>
      <c r="CH760" s="69"/>
      <c r="CI760" s="66"/>
      <c r="CJ760" s="69"/>
      <c r="CK760" s="69"/>
      <c r="CL760" s="69"/>
      <c r="CM760" s="66"/>
      <c r="CN760" s="69"/>
      <c r="CO760" s="69"/>
      <c r="CP760" s="69"/>
      <c r="CQ760" s="66"/>
      <c r="CR760" s="69"/>
      <c r="CS760" s="69"/>
      <c r="CT760" s="69"/>
      <c r="CU760" s="66"/>
      <c r="CV760" s="69"/>
      <c r="CW760" s="69"/>
      <c r="CX760" s="69"/>
      <c r="CY760" s="66"/>
      <c r="CZ760" s="69"/>
      <c r="DA760" s="69"/>
      <c r="DB760" s="69"/>
      <c r="DC760" s="66"/>
      <c r="DD760" s="69"/>
      <c r="DE760" s="69"/>
      <c r="DF760" s="69"/>
      <c r="DG760" s="66"/>
      <c r="DH760" s="69"/>
      <c r="DI760" s="69"/>
      <c r="DJ760" s="69"/>
      <c r="DK760" s="70"/>
    </row>
    <row r="761" spans="63:115">
      <c r="BK761" s="69"/>
      <c r="BL761" s="69"/>
      <c r="BM761" s="69"/>
      <c r="BN761" s="66"/>
      <c r="BO761" s="69"/>
      <c r="BP761" s="69"/>
      <c r="BQ761" s="69"/>
      <c r="BR761" s="69"/>
      <c r="BS761" s="69"/>
      <c r="BT761" s="69"/>
      <c r="BU761" s="69"/>
      <c r="BV761" s="69"/>
      <c r="BW761" s="69"/>
      <c r="BX761" s="69"/>
      <c r="BY761" s="69"/>
      <c r="BZ761" s="69"/>
      <c r="CA761" s="66"/>
      <c r="CB761" s="69"/>
      <c r="CC761" s="69"/>
      <c r="CD761" s="69"/>
      <c r="CE761" s="66"/>
      <c r="CF761" s="69"/>
      <c r="CG761" s="69"/>
      <c r="CH761" s="69"/>
      <c r="CI761" s="66"/>
      <c r="CJ761" s="69"/>
      <c r="CK761" s="69"/>
      <c r="CL761" s="69"/>
      <c r="CM761" s="66"/>
      <c r="CN761" s="69"/>
      <c r="CO761" s="69"/>
      <c r="CP761" s="69"/>
      <c r="CQ761" s="66"/>
      <c r="CR761" s="69"/>
      <c r="CS761" s="69"/>
      <c r="CT761" s="69"/>
      <c r="CU761" s="66"/>
      <c r="CV761" s="69"/>
      <c r="CW761" s="69"/>
      <c r="CX761" s="69"/>
      <c r="CY761" s="66"/>
      <c r="CZ761" s="69"/>
      <c r="DA761" s="69"/>
      <c r="DB761" s="69"/>
      <c r="DC761" s="66"/>
      <c r="DD761" s="69"/>
      <c r="DE761" s="69"/>
      <c r="DF761" s="69"/>
      <c r="DG761" s="66"/>
      <c r="DH761" s="69"/>
      <c r="DI761" s="69"/>
      <c r="DJ761" s="69"/>
      <c r="DK761" s="70"/>
    </row>
    <row r="762" spans="63:115">
      <c r="BK762" s="69"/>
      <c r="BL762" s="69"/>
      <c r="BM762" s="69"/>
      <c r="BN762" s="66"/>
      <c r="BO762" s="69"/>
      <c r="BP762" s="69"/>
      <c r="BQ762" s="69"/>
      <c r="BR762" s="69"/>
      <c r="BS762" s="69"/>
      <c r="BT762" s="69"/>
      <c r="BU762" s="69"/>
      <c r="BV762" s="69"/>
      <c r="BW762" s="69"/>
      <c r="BX762" s="69"/>
      <c r="BY762" s="69"/>
      <c r="BZ762" s="69"/>
      <c r="CA762" s="66"/>
      <c r="CB762" s="69"/>
      <c r="CC762" s="69"/>
      <c r="CD762" s="69"/>
      <c r="CE762" s="66"/>
      <c r="CF762" s="69"/>
      <c r="CG762" s="69"/>
      <c r="CH762" s="69"/>
      <c r="CI762" s="66"/>
      <c r="CJ762" s="69"/>
      <c r="CK762" s="69"/>
      <c r="CL762" s="69"/>
      <c r="CM762" s="66"/>
      <c r="CN762" s="69"/>
      <c r="CO762" s="69"/>
      <c r="CP762" s="69"/>
      <c r="CQ762" s="66"/>
      <c r="CR762" s="69"/>
      <c r="CS762" s="69"/>
      <c r="CT762" s="69"/>
      <c r="CU762" s="66"/>
      <c r="CV762" s="69"/>
      <c r="CW762" s="69"/>
      <c r="CX762" s="69"/>
      <c r="CY762" s="66"/>
      <c r="CZ762" s="69"/>
      <c r="DA762" s="69"/>
      <c r="DB762" s="69"/>
      <c r="DC762" s="66"/>
      <c r="DD762" s="69"/>
      <c r="DE762" s="69"/>
      <c r="DF762" s="69"/>
      <c r="DG762" s="66"/>
      <c r="DH762" s="69"/>
      <c r="DI762" s="69"/>
      <c r="DJ762" s="69"/>
      <c r="DK762" s="70"/>
    </row>
    <row r="763" spans="63:115">
      <c r="BK763" s="69"/>
      <c r="BL763" s="69"/>
      <c r="BM763" s="69"/>
      <c r="BN763" s="66"/>
      <c r="BO763" s="69"/>
      <c r="BP763" s="69"/>
      <c r="BQ763" s="69"/>
      <c r="BR763" s="69"/>
      <c r="BS763" s="69"/>
      <c r="BT763" s="69"/>
      <c r="BU763" s="69"/>
      <c r="BV763" s="69"/>
      <c r="BW763" s="69"/>
      <c r="BX763" s="69"/>
      <c r="BY763" s="69"/>
      <c r="BZ763" s="69"/>
      <c r="CA763" s="66"/>
      <c r="CB763" s="69"/>
      <c r="CC763" s="69"/>
      <c r="CD763" s="69"/>
      <c r="CE763" s="66"/>
      <c r="CF763" s="69"/>
      <c r="CG763" s="69"/>
      <c r="CH763" s="69"/>
      <c r="CI763" s="66"/>
      <c r="CJ763" s="69"/>
      <c r="CK763" s="69"/>
      <c r="CL763" s="69"/>
      <c r="CM763" s="66"/>
      <c r="CN763" s="69"/>
      <c r="CO763" s="69"/>
      <c r="CP763" s="69"/>
      <c r="CQ763" s="66"/>
      <c r="CR763" s="69"/>
      <c r="CS763" s="69"/>
      <c r="CT763" s="69"/>
      <c r="CU763" s="66"/>
      <c r="CV763" s="69"/>
      <c r="CW763" s="69"/>
      <c r="CX763" s="69"/>
      <c r="CY763" s="66"/>
      <c r="CZ763" s="69"/>
      <c r="DA763" s="69"/>
      <c r="DB763" s="69"/>
      <c r="DC763" s="66"/>
      <c r="DD763" s="69"/>
      <c r="DE763" s="69"/>
      <c r="DF763" s="69"/>
      <c r="DG763" s="66"/>
      <c r="DH763" s="69"/>
      <c r="DI763" s="69"/>
      <c r="DJ763" s="69"/>
      <c r="DK763" s="70"/>
    </row>
    <row r="764" spans="63:115">
      <c r="BK764" s="69"/>
      <c r="BL764" s="69"/>
      <c r="BM764" s="69"/>
      <c r="BN764" s="66"/>
      <c r="BO764" s="69"/>
      <c r="BP764" s="69"/>
      <c r="BQ764" s="69"/>
      <c r="BR764" s="69"/>
      <c r="BS764" s="69"/>
      <c r="BT764" s="69"/>
      <c r="BU764" s="69"/>
      <c r="BV764" s="69"/>
      <c r="BW764" s="69"/>
      <c r="BX764" s="69"/>
      <c r="BY764" s="69"/>
      <c r="BZ764" s="69"/>
      <c r="CA764" s="66"/>
      <c r="CB764" s="69"/>
      <c r="CC764" s="69"/>
      <c r="CD764" s="69"/>
      <c r="CE764" s="66"/>
      <c r="CF764" s="69"/>
      <c r="CG764" s="69"/>
      <c r="CH764" s="69"/>
      <c r="CI764" s="66"/>
      <c r="CJ764" s="69"/>
      <c r="CK764" s="69"/>
      <c r="CL764" s="69"/>
      <c r="CM764" s="66"/>
      <c r="CN764" s="69"/>
      <c r="CO764" s="69"/>
      <c r="CP764" s="69"/>
      <c r="CQ764" s="66"/>
      <c r="CR764" s="69"/>
      <c r="CS764" s="69"/>
      <c r="CT764" s="69"/>
      <c r="CU764" s="66"/>
      <c r="CV764" s="69"/>
      <c r="CW764" s="69"/>
      <c r="CX764" s="69"/>
      <c r="CY764" s="66"/>
      <c r="CZ764" s="69"/>
      <c r="DA764" s="69"/>
      <c r="DB764" s="69"/>
      <c r="DC764" s="66"/>
      <c r="DD764" s="69"/>
      <c r="DE764" s="69"/>
      <c r="DF764" s="69"/>
      <c r="DG764" s="66"/>
      <c r="DH764" s="69"/>
      <c r="DI764" s="69"/>
      <c r="DJ764" s="69"/>
      <c r="DK764" s="70"/>
    </row>
    <row r="765" spans="63:115">
      <c r="BK765" s="69"/>
      <c r="BL765" s="69"/>
      <c r="BM765" s="69"/>
      <c r="BN765" s="66"/>
      <c r="BO765" s="69"/>
      <c r="BP765" s="69"/>
      <c r="BQ765" s="69"/>
      <c r="BR765" s="69"/>
      <c r="BS765" s="69"/>
      <c r="BT765" s="69"/>
      <c r="BU765" s="69"/>
      <c r="BV765" s="69"/>
      <c r="BW765" s="69"/>
      <c r="BX765" s="69"/>
      <c r="BY765" s="69"/>
      <c r="BZ765" s="69"/>
      <c r="CA765" s="66"/>
      <c r="CB765" s="69"/>
      <c r="CC765" s="69"/>
      <c r="CD765" s="69"/>
      <c r="CE765" s="66"/>
      <c r="CF765" s="69"/>
      <c r="CG765" s="69"/>
      <c r="CH765" s="69"/>
      <c r="CI765" s="66"/>
      <c r="CJ765" s="69"/>
      <c r="CK765" s="69"/>
      <c r="CL765" s="69"/>
      <c r="CM765" s="66"/>
      <c r="CN765" s="69"/>
      <c r="CO765" s="69"/>
      <c r="CP765" s="69"/>
      <c r="CQ765" s="66"/>
      <c r="CR765" s="69"/>
      <c r="CS765" s="69"/>
      <c r="CT765" s="69"/>
      <c r="CU765" s="66"/>
      <c r="CV765" s="69"/>
      <c r="CW765" s="69"/>
      <c r="CX765" s="69"/>
      <c r="CY765" s="66"/>
      <c r="CZ765" s="69"/>
      <c r="DA765" s="69"/>
      <c r="DB765" s="69"/>
      <c r="DC765" s="66"/>
      <c r="DD765" s="69"/>
      <c r="DE765" s="69"/>
      <c r="DF765" s="69"/>
      <c r="DG765" s="66"/>
      <c r="DH765" s="69"/>
      <c r="DI765" s="69"/>
      <c r="DJ765" s="69"/>
      <c r="DK765" s="70"/>
    </row>
    <row r="766" spans="63:115">
      <c r="BK766" s="69"/>
      <c r="BL766" s="69"/>
      <c r="BM766" s="69"/>
      <c r="BN766" s="66"/>
      <c r="BO766" s="69"/>
      <c r="BP766" s="69"/>
      <c r="BQ766" s="69"/>
      <c r="BR766" s="69"/>
      <c r="BS766" s="69"/>
      <c r="BT766" s="69"/>
      <c r="BU766" s="69"/>
      <c r="BV766" s="69"/>
      <c r="BW766" s="69"/>
      <c r="BX766" s="69"/>
      <c r="BY766" s="69"/>
      <c r="BZ766" s="69"/>
      <c r="CA766" s="66"/>
      <c r="CB766" s="69"/>
      <c r="CC766" s="69"/>
      <c r="CD766" s="69"/>
      <c r="CE766" s="66"/>
      <c r="CF766" s="69"/>
      <c r="CG766" s="69"/>
      <c r="CH766" s="69"/>
      <c r="CI766" s="66"/>
      <c r="CJ766" s="69"/>
      <c r="CK766" s="69"/>
      <c r="CL766" s="69"/>
      <c r="CM766" s="66"/>
      <c r="CN766" s="69"/>
      <c r="CO766" s="69"/>
      <c r="CP766" s="69"/>
      <c r="CQ766" s="66"/>
      <c r="CR766" s="69"/>
      <c r="CS766" s="69"/>
      <c r="CT766" s="69"/>
      <c r="CU766" s="66"/>
      <c r="CV766" s="69"/>
      <c r="CW766" s="69"/>
      <c r="CX766" s="69"/>
      <c r="CY766" s="66"/>
      <c r="CZ766" s="69"/>
      <c r="DA766" s="69"/>
      <c r="DB766" s="69"/>
      <c r="DC766" s="66"/>
      <c r="DD766" s="69"/>
      <c r="DE766" s="69"/>
      <c r="DF766" s="69"/>
      <c r="DG766" s="66"/>
      <c r="DH766" s="69"/>
      <c r="DI766" s="69"/>
      <c r="DJ766" s="69"/>
      <c r="DK766" s="70"/>
    </row>
    <row r="767" spans="63:115">
      <c r="BK767" s="69"/>
      <c r="BL767" s="69"/>
      <c r="BM767" s="69"/>
      <c r="BN767" s="66"/>
      <c r="BO767" s="69"/>
      <c r="BP767" s="69"/>
      <c r="BQ767" s="69"/>
      <c r="BR767" s="69"/>
      <c r="BS767" s="69"/>
      <c r="BT767" s="69"/>
      <c r="BU767" s="69"/>
      <c r="BV767" s="69"/>
      <c r="BW767" s="69"/>
      <c r="BX767" s="69"/>
      <c r="BY767" s="69"/>
      <c r="BZ767" s="69"/>
      <c r="CA767" s="66"/>
      <c r="CB767" s="69"/>
      <c r="CC767" s="69"/>
      <c r="CD767" s="69"/>
      <c r="CE767" s="66"/>
      <c r="CF767" s="69"/>
      <c r="CG767" s="69"/>
      <c r="CH767" s="69"/>
      <c r="CI767" s="66"/>
      <c r="CJ767" s="69"/>
      <c r="CK767" s="69"/>
      <c r="CL767" s="69"/>
      <c r="CM767" s="66"/>
      <c r="CN767" s="69"/>
      <c r="CO767" s="69"/>
      <c r="CP767" s="69"/>
      <c r="CQ767" s="66"/>
      <c r="CR767" s="69"/>
      <c r="CS767" s="69"/>
      <c r="CT767" s="69"/>
      <c r="CU767" s="66"/>
      <c r="CV767" s="69"/>
      <c r="CW767" s="69"/>
      <c r="CX767" s="69"/>
      <c r="CY767" s="66"/>
      <c r="CZ767" s="69"/>
      <c r="DA767" s="69"/>
      <c r="DB767" s="69"/>
      <c r="DC767" s="66"/>
      <c r="DD767" s="69"/>
      <c r="DE767" s="69"/>
      <c r="DF767" s="69"/>
      <c r="DG767" s="66"/>
      <c r="DH767" s="69"/>
      <c r="DI767" s="69"/>
      <c r="DJ767" s="69"/>
      <c r="DK767" s="70"/>
    </row>
    <row r="768" spans="63:115">
      <c r="BK768" s="69"/>
      <c r="BL768" s="69"/>
      <c r="BM768" s="69"/>
      <c r="BN768" s="66"/>
      <c r="BO768" s="69"/>
      <c r="BP768" s="69"/>
      <c r="BQ768" s="69"/>
      <c r="BR768" s="69"/>
      <c r="BS768" s="69"/>
      <c r="BT768" s="69"/>
      <c r="BU768" s="69"/>
      <c r="BV768" s="69"/>
      <c r="BW768" s="69"/>
      <c r="BX768" s="69"/>
      <c r="BY768" s="69"/>
      <c r="BZ768" s="69"/>
      <c r="CA768" s="66"/>
      <c r="CB768" s="69"/>
      <c r="CC768" s="69"/>
      <c r="CD768" s="69"/>
      <c r="CE768" s="66"/>
      <c r="CF768" s="69"/>
      <c r="CG768" s="69"/>
      <c r="CH768" s="69"/>
      <c r="CI768" s="66"/>
      <c r="CJ768" s="69"/>
      <c r="CK768" s="69"/>
      <c r="CL768" s="69"/>
      <c r="CM768" s="66"/>
      <c r="CN768" s="69"/>
      <c r="CO768" s="69"/>
      <c r="CP768" s="69"/>
      <c r="CQ768" s="66"/>
      <c r="CR768" s="69"/>
      <c r="CS768" s="69"/>
      <c r="CT768" s="69"/>
      <c r="CU768" s="66"/>
      <c r="CV768" s="69"/>
      <c r="CW768" s="69"/>
      <c r="CX768" s="69"/>
      <c r="CY768" s="66"/>
      <c r="CZ768" s="69"/>
      <c r="DA768" s="69"/>
      <c r="DB768" s="69"/>
      <c r="DC768" s="66"/>
      <c r="DD768" s="69"/>
      <c r="DE768" s="69"/>
      <c r="DF768" s="69"/>
      <c r="DG768" s="66"/>
      <c r="DH768" s="69"/>
      <c r="DI768" s="69"/>
      <c r="DJ768" s="69"/>
      <c r="DK768" s="70"/>
    </row>
    <row r="769" spans="63:115">
      <c r="BK769" s="69"/>
      <c r="BL769" s="69"/>
      <c r="BM769" s="69"/>
      <c r="BN769" s="66"/>
      <c r="BO769" s="69"/>
      <c r="BP769" s="69"/>
      <c r="BQ769" s="69"/>
      <c r="BR769" s="69"/>
      <c r="BS769" s="69"/>
      <c r="BT769" s="69"/>
      <c r="BU769" s="69"/>
      <c r="BV769" s="69"/>
      <c r="BW769" s="69"/>
      <c r="BX769" s="69"/>
      <c r="BY769" s="69"/>
      <c r="BZ769" s="69"/>
      <c r="CA769" s="66"/>
      <c r="CB769" s="69"/>
      <c r="CC769" s="69"/>
      <c r="CD769" s="69"/>
      <c r="CE769" s="66"/>
      <c r="CF769" s="69"/>
      <c r="CG769" s="69"/>
      <c r="CH769" s="69"/>
      <c r="CI769" s="66"/>
      <c r="CJ769" s="69"/>
      <c r="CK769" s="69"/>
      <c r="CL769" s="69"/>
      <c r="CM769" s="66"/>
      <c r="CN769" s="69"/>
      <c r="CO769" s="69"/>
      <c r="CP769" s="69"/>
      <c r="CQ769" s="66"/>
      <c r="CR769" s="69"/>
      <c r="CS769" s="69"/>
      <c r="CT769" s="69"/>
      <c r="CU769" s="66"/>
      <c r="CV769" s="69"/>
      <c r="CW769" s="69"/>
      <c r="CX769" s="69"/>
      <c r="CY769" s="66"/>
      <c r="CZ769" s="69"/>
      <c r="DA769" s="69"/>
      <c r="DB769" s="69"/>
      <c r="DC769" s="66"/>
      <c r="DD769" s="69"/>
      <c r="DE769" s="69"/>
      <c r="DF769" s="69"/>
      <c r="DG769" s="66"/>
      <c r="DH769" s="69"/>
      <c r="DI769" s="69"/>
      <c r="DJ769" s="69"/>
      <c r="DK769" s="70"/>
    </row>
    <row r="770" spans="63:115">
      <c r="BK770" s="69"/>
      <c r="BL770" s="69"/>
      <c r="BM770" s="69"/>
      <c r="BN770" s="66"/>
      <c r="BO770" s="69"/>
      <c r="BP770" s="69"/>
      <c r="BQ770" s="69"/>
      <c r="BR770" s="69"/>
      <c r="BS770" s="69"/>
      <c r="BT770" s="69"/>
      <c r="BU770" s="69"/>
      <c r="BV770" s="69"/>
      <c r="BW770" s="69"/>
      <c r="BX770" s="69"/>
      <c r="BY770" s="69"/>
      <c r="BZ770" s="69"/>
      <c r="CA770" s="66"/>
      <c r="CB770" s="69"/>
      <c r="CC770" s="69"/>
      <c r="CD770" s="69"/>
      <c r="CE770" s="66"/>
      <c r="CF770" s="69"/>
      <c r="CG770" s="69"/>
      <c r="CH770" s="69"/>
      <c r="CI770" s="66"/>
      <c r="CJ770" s="69"/>
      <c r="CK770" s="69"/>
      <c r="CL770" s="69"/>
      <c r="CM770" s="66"/>
      <c r="CN770" s="69"/>
      <c r="CO770" s="69"/>
      <c r="CP770" s="69"/>
      <c r="CQ770" s="66"/>
      <c r="CR770" s="69"/>
      <c r="CS770" s="69"/>
      <c r="CT770" s="69"/>
      <c r="CU770" s="66"/>
      <c r="CV770" s="69"/>
      <c r="CW770" s="69"/>
      <c r="CX770" s="69"/>
      <c r="CY770" s="66"/>
      <c r="CZ770" s="69"/>
      <c r="DA770" s="69"/>
      <c r="DB770" s="69"/>
      <c r="DC770" s="66"/>
      <c r="DD770" s="69"/>
      <c r="DE770" s="69"/>
      <c r="DF770" s="69"/>
      <c r="DG770" s="66"/>
      <c r="DH770" s="69"/>
      <c r="DI770" s="69"/>
      <c r="DJ770" s="69"/>
      <c r="DK770" s="70"/>
    </row>
    <row r="771" spans="63:115">
      <c r="BK771" s="69"/>
      <c r="BL771" s="69"/>
      <c r="BM771" s="69"/>
      <c r="BN771" s="66"/>
      <c r="BO771" s="69"/>
      <c r="BP771" s="69"/>
      <c r="BQ771" s="69"/>
      <c r="BR771" s="69"/>
      <c r="BS771" s="69"/>
      <c r="BT771" s="69"/>
      <c r="BU771" s="69"/>
      <c r="BV771" s="69"/>
      <c r="BW771" s="69"/>
      <c r="BX771" s="69"/>
      <c r="BY771" s="69"/>
      <c r="BZ771" s="69"/>
      <c r="CA771" s="66"/>
      <c r="CB771" s="69"/>
      <c r="CC771" s="69"/>
      <c r="CD771" s="69"/>
      <c r="CE771" s="66"/>
      <c r="CF771" s="69"/>
      <c r="CG771" s="69"/>
      <c r="CH771" s="69"/>
      <c r="CI771" s="66"/>
      <c r="CJ771" s="69"/>
      <c r="CK771" s="69"/>
      <c r="CL771" s="69"/>
      <c r="CM771" s="66"/>
      <c r="CN771" s="69"/>
      <c r="CO771" s="69"/>
      <c r="CP771" s="69"/>
      <c r="CQ771" s="66"/>
      <c r="CR771" s="69"/>
      <c r="CS771" s="69"/>
      <c r="CT771" s="69"/>
      <c r="CU771" s="66"/>
      <c r="CV771" s="69"/>
      <c r="CW771" s="69"/>
      <c r="CX771" s="69"/>
      <c r="CY771" s="66"/>
      <c r="CZ771" s="69"/>
      <c r="DA771" s="69"/>
      <c r="DB771" s="69"/>
      <c r="DC771" s="66"/>
      <c r="DD771" s="69"/>
      <c r="DE771" s="69"/>
      <c r="DF771" s="69"/>
      <c r="DG771" s="66"/>
      <c r="DH771" s="69"/>
      <c r="DI771" s="69"/>
      <c r="DJ771" s="69"/>
      <c r="DK771" s="70"/>
    </row>
    <row r="772" spans="63:115">
      <c r="BK772" s="69"/>
      <c r="BL772" s="69"/>
      <c r="BM772" s="69"/>
      <c r="BN772" s="66"/>
      <c r="BO772" s="69"/>
      <c r="BP772" s="69"/>
      <c r="BQ772" s="69"/>
      <c r="BR772" s="69"/>
      <c r="BS772" s="69"/>
      <c r="BT772" s="69"/>
      <c r="BU772" s="69"/>
      <c r="BV772" s="69"/>
      <c r="BW772" s="69"/>
      <c r="BX772" s="69"/>
      <c r="BY772" s="69"/>
      <c r="BZ772" s="69"/>
      <c r="CA772" s="66"/>
      <c r="CB772" s="69"/>
      <c r="CC772" s="69"/>
      <c r="CD772" s="69"/>
      <c r="CE772" s="66"/>
      <c r="CF772" s="69"/>
      <c r="CG772" s="69"/>
      <c r="CH772" s="69"/>
      <c r="CI772" s="66"/>
      <c r="CJ772" s="69"/>
      <c r="CK772" s="69"/>
      <c r="CL772" s="69"/>
      <c r="CM772" s="66"/>
      <c r="CN772" s="69"/>
      <c r="CO772" s="69"/>
      <c r="CP772" s="69"/>
      <c r="CQ772" s="66"/>
      <c r="CR772" s="69"/>
      <c r="CS772" s="69"/>
      <c r="CT772" s="69"/>
      <c r="CU772" s="66"/>
      <c r="CV772" s="69"/>
      <c r="CW772" s="69"/>
      <c r="CX772" s="69"/>
      <c r="CY772" s="66"/>
      <c r="CZ772" s="69"/>
      <c r="DA772" s="69"/>
      <c r="DB772" s="69"/>
      <c r="DC772" s="66"/>
      <c r="DD772" s="69"/>
      <c r="DE772" s="69"/>
      <c r="DF772" s="69"/>
      <c r="DG772" s="66"/>
      <c r="DH772" s="69"/>
      <c r="DI772" s="69"/>
      <c r="DJ772" s="69"/>
      <c r="DK772" s="70"/>
    </row>
    <row r="773" spans="63:115">
      <c r="BK773" s="69"/>
      <c r="BL773" s="69"/>
      <c r="BM773" s="69"/>
      <c r="BN773" s="66"/>
      <c r="BO773" s="69"/>
      <c r="BP773" s="69"/>
      <c r="BQ773" s="69"/>
      <c r="BR773" s="69"/>
      <c r="BS773" s="69"/>
      <c r="BT773" s="69"/>
      <c r="BU773" s="69"/>
      <c r="BV773" s="69"/>
      <c r="BW773" s="69"/>
      <c r="BX773" s="69"/>
      <c r="BY773" s="69"/>
      <c r="BZ773" s="69"/>
      <c r="CA773" s="66"/>
      <c r="CB773" s="69"/>
      <c r="CC773" s="69"/>
      <c r="CD773" s="69"/>
      <c r="CE773" s="66"/>
      <c r="CF773" s="69"/>
      <c r="CG773" s="69"/>
      <c r="CH773" s="69"/>
      <c r="CI773" s="66"/>
      <c r="CJ773" s="69"/>
      <c r="CK773" s="69"/>
      <c r="CL773" s="69"/>
      <c r="CM773" s="66"/>
      <c r="CN773" s="69"/>
      <c r="CO773" s="69"/>
      <c r="CP773" s="69"/>
      <c r="CQ773" s="66"/>
      <c r="CR773" s="69"/>
      <c r="CS773" s="69"/>
      <c r="CT773" s="69"/>
      <c r="CU773" s="66"/>
      <c r="CV773" s="69"/>
      <c r="CW773" s="69"/>
      <c r="CX773" s="69"/>
      <c r="CY773" s="66"/>
      <c r="CZ773" s="69"/>
      <c r="DA773" s="69"/>
      <c r="DB773" s="69"/>
      <c r="DC773" s="66"/>
      <c r="DD773" s="69"/>
      <c r="DE773" s="69"/>
      <c r="DF773" s="69"/>
      <c r="DG773" s="66"/>
      <c r="DH773" s="69"/>
      <c r="DI773" s="69"/>
      <c r="DJ773" s="69"/>
      <c r="DK773" s="70"/>
    </row>
    <row r="774" spans="63:115">
      <c r="BK774" s="69"/>
      <c r="BL774" s="69"/>
      <c r="BM774" s="69"/>
      <c r="BN774" s="66"/>
      <c r="BO774" s="69"/>
      <c r="BP774" s="69"/>
      <c r="BQ774" s="69"/>
      <c r="BR774" s="69"/>
      <c r="BS774" s="69"/>
      <c r="BT774" s="69"/>
      <c r="BU774" s="69"/>
      <c r="BV774" s="69"/>
      <c r="BW774" s="69"/>
      <c r="BX774" s="69"/>
      <c r="BY774" s="69"/>
      <c r="BZ774" s="69"/>
      <c r="CA774" s="66"/>
      <c r="CB774" s="69"/>
      <c r="CC774" s="69"/>
      <c r="CD774" s="69"/>
      <c r="CE774" s="66"/>
      <c r="CF774" s="69"/>
      <c r="CG774" s="69"/>
      <c r="CH774" s="69"/>
      <c r="CI774" s="66"/>
      <c r="CJ774" s="69"/>
      <c r="CK774" s="69"/>
      <c r="CL774" s="69"/>
      <c r="CM774" s="66"/>
      <c r="CN774" s="69"/>
      <c r="CO774" s="69"/>
      <c r="CP774" s="69"/>
      <c r="CQ774" s="66"/>
      <c r="CR774" s="69"/>
      <c r="CS774" s="69"/>
      <c r="CT774" s="69"/>
      <c r="CU774" s="66"/>
      <c r="CV774" s="69"/>
      <c r="CW774" s="69"/>
      <c r="CX774" s="69"/>
      <c r="CY774" s="66"/>
      <c r="CZ774" s="69"/>
      <c r="DA774" s="69"/>
      <c r="DB774" s="69"/>
      <c r="DC774" s="66"/>
      <c r="DD774" s="69"/>
      <c r="DE774" s="69"/>
      <c r="DF774" s="69"/>
      <c r="DG774" s="66"/>
      <c r="DH774" s="69"/>
      <c r="DI774" s="69"/>
      <c r="DJ774" s="69"/>
      <c r="DK774" s="70"/>
    </row>
    <row r="775" spans="63:115">
      <c r="BK775" s="69"/>
      <c r="BL775" s="69"/>
      <c r="BM775" s="69"/>
      <c r="BN775" s="66"/>
      <c r="BO775" s="69"/>
      <c r="BP775" s="69"/>
      <c r="BQ775" s="69"/>
      <c r="BR775" s="69"/>
      <c r="BS775" s="69"/>
      <c r="BT775" s="69"/>
      <c r="BU775" s="69"/>
      <c r="BV775" s="69"/>
      <c r="BW775" s="69"/>
      <c r="BX775" s="69"/>
      <c r="BY775" s="69"/>
      <c r="BZ775" s="69"/>
      <c r="CA775" s="66"/>
      <c r="CB775" s="69"/>
      <c r="CC775" s="69"/>
      <c r="CD775" s="69"/>
      <c r="CE775" s="66"/>
      <c r="CF775" s="69"/>
      <c r="CG775" s="69"/>
      <c r="CH775" s="69"/>
      <c r="CI775" s="66"/>
      <c r="CJ775" s="69"/>
      <c r="CK775" s="69"/>
      <c r="CL775" s="69"/>
      <c r="CM775" s="66"/>
      <c r="CN775" s="69"/>
      <c r="CO775" s="69"/>
      <c r="CP775" s="69"/>
      <c r="CQ775" s="66"/>
      <c r="CR775" s="69"/>
      <c r="CS775" s="69"/>
      <c r="CT775" s="69"/>
      <c r="CU775" s="66"/>
      <c r="CV775" s="69"/>
      <c r="CW775" s="69"/>
      <c r="CX775" s="69"/>
      <c r="CY775" s="66"/>
      <c r="CZ775" s="69"/>
      <c r="DA775" s="69"/>
      <c r="DB775" s="69"/>
      <c r="DC775" s="66"/>
      <c r="DD775" s="69"/>
      <c r="DE775" s="69"/>
      <c r="DF775" s="69"/>
      <c r="DG775" s="66"/>
      <c r="DH775" s="69"/>
      <c r="DI775" s="69"/>
      <c r="DJ775" s="69"/>
      <c r="DK775" s="70"/>
    </row>
    <row r="776" spans="63:115">
      <c r="BK776" s="69"/>
      <c r="BL776" s="69"/>
      <c r="BM776" s="69"/>
      <c r="BN776" s="66"/>
      <c r="BO776" s="69"/>
      <c r="BP776" s="69"/>
      <c r="BQ776" s="69"/>
      <c r="BR776" s="69"/>
      <c r="BS776" s="69"/>
      <c r="BT776" s="69"/>
      <c r="BU776" s="69"/>
      <c r="BV776" s="69"/>
      <c r="BW776" s="69"/>
      <c r="BX776" s="69"/>
      <c r="BY776" s="69"/>
      <c r="BZ776" s="69"/>
      <c r="CA776" s="66"/>
      <c r="CB776" s="69"/>
      <c r="CC776" s="69"/>
      <c r="CD776" s="69"/>
      <c r="CE776" s="66"/>
      <c r="CF776" s="69"/>
      <c r="CG776" s="69"/>
      <c r="CH776" s="69"/>
      <c r="CI776" s="66"/>
      <c r="CJ776" s="69"/>
      <c r="CK776" s="69"/>
      <c r="CL776" s="69"/>
      <c r="CM776" s="66"/>
      <c r="CN776" s="69"/>
      <c r="CO776" s="69"/>
      <c r="CP776" s="69"/>
      <c r="CQ776" s="66"/>
      <c r="CR776" s="69"/>
      <c r="CS776" s="69"/>
      <c r="CT776" s="69"/>
      <c r="CU776" s="66"/>
      <c r="CV776" s="69"/>
      <c r="CW776" s="69"/>
      <c r="CX776" s="69"/>
      <c r="CY776" s="66"/>
      <c r="CZ776" s="69"/>
      <c r="DA776" s="69"/>
      <c r="DB776" s="69"/>
      <c r="DC776" s="66"/>
      <c r="DD776" s="69"/>
      <c r="DE776" s="69"/>
      <c r="DF776" s="69"/>
      <c r="DG776" s="66"/>
      <c r="DH776" s="69"/>
      <c r="DI776" s="69"/>
      <c r="DJ776" s="69"/>
      <c r="DK776" s="70"/>
    </row>
    <row r="777" spans="63:115">
      <c r="BK777" s="69"/>
      <c r="BL777" s="69"/>
      <c r="BM777" s="69"/>
      <c r="BN777" s="66"/>
      <c r="BO777" s="69"/>
      <c r="BP777" s="69"/>
      <c r="BQ777" s="69"/>
      <c r="BR777" s="69"/>
      <c r="BS777" s="69"/>
      <c r="BT777" s="69"/>
      <c r="BU777" s="69"/>
      <c r="BV777" s="69"/>
      <c r="BW777" s="69"/>
      <c r="BX777" s="69"/>
      <c r="BY777" s="69"/>
      <c r="BZ777" s="69"/>
      <c r="CA777" s="66"/>
      <c r="CB777" s="69"/>
      <c r="CC777" s="69"/>
      <c r="CD777" s="69"/>
      <c r="CE777" s="66"/>
      <c r="CF777" s="69"/>
      <c r="CG777" s="69"/>
      <c r="CH777" s="69"/>
      <c r="CI777" s="66"/>
      <c r="CJ777" s="69"/>
      <c r="CK777" s="69"/>
      <c r="CL777" s="69"/>
      <c r="CM777" s="66"/>
      <c r="CN777" s="69"/>
      <c r="CO777" s="69"/>
      <c r="CP777" s="69"/>
      <c r="CQ777" s="66"/>
      <c r="CR777" s="69"/>
      <c r="CS777" s="69"/>
      <c r="CT777" s="69"/>
      <c r="CU777" s="66"/>
      <c r="CV777" s="69"/>
      <c r="CW777" s="69"/>
      <c r="CX777" s="69"/>
      <c r="CY777" s="66"/>
      <c r="CZ777" s="69"/>
      <c r="DA777" s="69"/>
      <c r="DB777" s="69"/>
      <c r="DC777" s="66"/>
      <c r="DD777" s="69"/>
      <c r="DE777" s="69"/>
      <c r="DF777" s="69"/>
      <c r="DG777" s="66"/>
      <c r="DH777" s="69"/>
      <c r="DI777" s="69"/>
      <c r="DJ777" s="69"/>
      <c r="DK777" s="70"/>
    </row>
    <row r="778" spans="63:115">
      <c r="BK778" s="69"/>
      <c r="BL778" s="69"/>
      <c r="BM778" s="69"/>
      <c r="BN778" s="66"/>
      <c r="BO778" s="69"/>
      <c r="BP778" s="69"/>
      <c r="BQ778" s="69"/>
      <c r="BR778" s="69"/>
      <c r="BS778" s="69"/>
      <c r="BT778" s="69"/>
      <c r="BU778" s="69"/>
      <c r="BV778" s="69"/>
      <c r="BW778" s="69"/>
      <c r="BX778" s="69"/>
      <c r="BY778" s="69"/>
      <c r="BZ778" s="69"/>
      <c r="CA778" s="66"/>
      <c r="CB778" s="69"/>
      <c r="CC778" s="69"/>
      <c r="CD778" s="69"/>
      <c r="CE778" s="66"/>
      <c r="CF778" s="69"/>
      <c r="CG778" s="69"/>
      <c r="CH778" s="69"/>
      <c r="CI778" s="66"/>
      <c r="CJ778" s="69"/>
      <c r="CK778" s="69"/>
      <c r="CL778" s="69"/>
      <c r="CM778" s="66"/>
      <c r="CN778" s="69"/>
      <c r="CO778" s="69"/>
      <c r="CP778" s="69"/>
      <c r="CQ778" s="66"/>
      <c r="CR778" s="69"/>
      <c r="CS778" s="69"/>
      <c r="CT778" s="69"/>
      <c r="CU778" s="66"/>
      <c r="CV778" s="69"/>
      <c r="CW778" s="69"/>
      <c r="CX778" s="69"/>
      <c r="CY778" s="66"/>
      <c r="CZ778" s="69"/>
      <c r="DA778" s="69"/>
      <c r="DB778" s="69"/>
      <c r="DC778" s="66"/>
      <c r="DD778" s="69"/>
      <c r="DE778" s="69"/>
      <c r="DF778" s="69"/>
      <c r="DG778" s="66"/>
      <c r="DH778" s="69"/>
      <c r="DI778" s="69"/>
      <c r="DJ778" s="69"/>
      <c r="DK778" s="70"/>
    </row>
    <row r="779" spans="63:115">
      <c r="BK779" s="69"/>
      <c r="BL779" s="69"/>
      <c r="BM779" s="69"/>
      <c r="BN779" s="66"/>
      <c r="BO779" s="69"/>
      <c r="BP779" s="69"/>
      <c r="BQ779" s="69"/>
      <c r="BR779" s="69"/>
      <c r="BS779" s="69"/>
      <c r="BT779" s="69"/>
      <c r="BU779" s="69"/>
      <c r="BV779" s="69"/>
      <c r="BW779" s="69"/>
      <c r="BX779" s="69"/>
      <c r="BY779" s="69"/>
      <c r="BZ779" s="69"/>
      <c r="CA779" s="66"/>
      <c r="CB779" s="69"/>
      <c r="CC779" s="69"/>
      <c r="CD779" s="69"/>
      <c r="CE779" s="66"/>
      <c r="CF779" s="69"/>
      <c r="CG779" s="69"/>
      <c r="CH779" s="69"/>
      <c r="CI779" s="66"/>
      <c r="CJ779" s="69"/>
      <c r="CK779" s="69"/>
      <c r="CL779" s="69"/>
      <c r="CM779" s="66"/>
      <c r="CN779" s="69"/>
      <c r="CO779" s="69"/>
      <c r="CP779" s="69"/>
      <c r="CQ779" s="66"/>
      <c r="CR779" s="69"/>
      <c r="CS779" s="69"/>
      <c r="CT779" s="69"/>
      <c r="CU779" s="66"/>
      <c r="CV779" s="69"/>
      <c r="CW779" s="69"/>
      <c r="CX779" s="69"/>
      <c r="CY779" s="66"/>
      <c r="CZ779" s="69"/>
      <c r="DA779" s="69"/>
      <c r="DB779" s="69"/>
      <c r="DC779" s="66"/>
      <c r="DD779" s="69"/>
      <c r="DE779" s="69"/>
      <c r="DF779" s="69"/>
      <c r="DG779" s="66"/>
      <c r="DH779" s="69"/>
      <c r="DI779" s="69"/>
      <c r="DJ779" s="69"/>
      <c r="DK779" s="70"/>
    </row>
    <row r="780" spans="63:115">
      <c r="BK780" s="69"/>
      <c r="BL780" s="69"/>
      <c r="BM780" s="69"/>
      <c r="BN780" s="66"/>
      <c r="BO780" s="69"/>
      <c r="BP780" s="69"/>
      <c r="BQ780" s="69"/>
      <c r="BR780" s="69"/>
      <c r="BS780" s="69"/>
      <c r="BT780" s="69"/>
      <c r="BU780" s="69"/>
      <c r="BV780" s="69"/>
      <c r="BW780" s="69"/>
      <c r="BX780" s="69"/>
      <c r="BY780" s="69"/>
      <c r="BZ780" s="69"/>
      <c r="CA780" s="66"/>
      <c r="CB780" s="69"/>
      <c r="CC780" s="69"/>
      <c r="CD780" s="69"/>
      <c r="CE780" s="66"/>
      <c r="CF780" s="69"/>
      <c r="CG780" s="69"/>
      <c r="CH780" s="69"/>
      <c r="CI780" s="66"/>
      <c r="CJ780" s="69"/>
      <c r="CK780" s="69"/>
      <c r="CL780" s="69"/>
      <c r="CM780" s="66"/>
      <c r="CN780" s="69"/>
      <c r="CO780" s="69"/>
      <c r="CP780" s="69"/>
      <c r="CQ780" s="66"/>
      <c r="CR780" s="69"/>
      <c r="CS780" s="69"/>
      <c r="CT780" s="69"/>
      <c r="CU780" s="66"/>
      <c r="CV780" s="69"/>
      <c r="CW780" s="69"/>
      <c r="CX780" s="69"/>
      <c r="CY780" s="66"/>
      <c r="CZ780" s="69"/>
      <c r="DA780" s="69"/>
      <c r="DB780" s="69"/>
      <c r="DC780" s="66"/>
      <c r="DD780" s="69"/>
      <c r="DE780" s="69"/>
      <c r="DF780" s="69"/>
      <c r="DG780" s="66"/>
      <c r="DH780" s="69"/>
      <c r="DI780" s="69"/>
      <c r="DJ780" s="69"/>
      <c r="DK780" s="70"/>
    </row>
    <row r="781" spans="63:115">
      <c r="BK781" s="69"/>
      <c r="BL781" s="69"/>
      <c r="BM781" s="69"/>
      <c r="BN781" s="66"/>
      <c r="BO781" s="69"/>
      <c r="BP781" s="69"/>
      <c r="BQ781" s="69"/>
      <c r="BR781" s="69"/>
      <c r="BS781" s="69"/>
      <c r="BT781" s="69"/>
      <c r="BU781" s="69"/>
      <c r="BV781" s="69"/>
      <c r="BW781" s="69"/>
      <c r="BX781" s="69"/>
      <c r="BY781" s="69"/>
      <c r="BZ781" s="69"/>
      <c r="CA781" s="66"/>
      <c r="CB781" s="69"/>
      <c r="CC781" s="69"/>
      <c r="CD781" s="69"/>
      <c r="CE781" s="66"/>
      <c r="CF781" s="69"/>
      <c r="CG781" s="69"/>
      <c r="CH781" s="69"/>
      <c r="CI781" s="66"/>
      <c r="CJ781" s="69"/>
      <c r="CK781" s="69"/>
      <c r="CL781" s="69"/>
      <c r="CM781" s="66"/>
      <c r="CN781" s="69"/>
      <c r="CO781" s="69"/>
      <c r="CP781" s="69"/>
      <c r="CQ781" s="66"/>
      <c r="CR781" s="69"/>
      <c r="CS781" s="69"/>
      <c r="CT781" s="69"/>
      <c r="CU781" s="66"/>
      <c r="CV781" s="69"/>
      <c r="CW781" s="69"/>
      <c r="CX781" s="69"/>
      <c r="CY781" s="66"/>
      <c r="CZ781" s="69"/>
      <c r="DA781" s="69"/>
      <c r="DB781" s="69"/>
      <c r="DC781" s="66"/>
      <c r="DD781" s="69"/>
      <c r="DE781" s="69"/>
      <c r="DF781" s="69"/>
      <c r="DG781" s="66"/>
      <c r="DH781" s="69"/>
      <c r="DI781" s="69"/>
      <c r="DJ781" s="69"/>
      <c r="DK781" s="70"/>
    </row>
    <row r="782" spans="63:115">
      <c r="BK782" s="69"/>
      <c r="BL782" s="69"/>
      <c r="BM782" s="69"/>
      <c r="BN782" s="66"/>
      <c r="BO782" s="69"/>
      <c r="BP782" s="69"/>
      <c r="BQ782" s="69"/>
      <c r="BR782" s="69"/>
      <c r="BS782" s="69"/>
      <c r="BT782" s="69"/>
      <c r="BU782" s="69"/>
      <c r="BV782" s="69"/>
      <c r="BW782" s="69"/>
      <c r="BX782" s="69"/>
      <c r="BY782" s="69"/>
      <c r="BZ782" s="69"/>
      <c r="CA782" s="66"/>
      <c r="CB782" s="69"/>
      <c r="CC782" s="69"/>
      <c r="CD782" s="69"/>
      <c r="CE782" s="66"/>
      <c r="CF782" s="69"/>
      <c r="CG782" s="69"/>
      <c r="CH782" s="69"/>
      <c r="CI782" s="66"/>
      <c r="CJ782" s="69"/>
      <c r="CK782" s="69"/>
      <c r="CL782" s="69"/>
      <c r="CM782" s="66"/>
      <c r="CN782" s="69"/>
      <c r="CO782" s="69"/>
      <c r="CP782" s="69"/>
      <c r="CQ782" s="66"/>
      <c r="CR782" s="69"/>
      <c r="CS782" s="69"/>
      <c r="CT782" s="69"/>
      <c r="CU782" s="66"/>
      <c r="CV782" s="69"/>
      <c r="CW782" s="69"/>
      <c r="CX782" s="69"/>
      <c r="CY782" s="66"/>
      <c r="CZ782" s="69"/>
      <c r="DA782" s="69"/>
      <c r="DB782" s="69"/>
      <c r="DC782" s="66"/>
      <c r="DD782" s="69"/>
      <c r="DE782" s="69"/>
      <c r="DF782" s="69"/>
      <c r="DG782" s="66"/>
      <c r="DH782" s="69"/>
      <c r="DI782" s="69"/>
      <c r="DJ782" s="69"/>
      <c r="DK782" s="70"/>
    </row>
    <row r="783" spans="63:115">
      <c r="BK783" s="69"/>
      <c r="BL783" s="69"/>
      <c r="BM783" s="69"/>
      <c r="BN783" s="66"/>
      <c r="BO783" s="69"/>
      <c r="BP783" s="69"/>
      <c r="BQ783" s="69"/>
      <c r="BR783" s="69"/>
      <c r="BS783" s="69"/>
      <c r="BT783" s="69"/>
      <c r="BU783" s="69"/>
      <c r="BV783" s="69"/>
      <c r="BW783" s="69"/>
      <c r="BX783" s="69"/>
      <c r="BY783" s="69"/>
      <c r="BZ783" s="69"/>
      <c r="CA783" s="66"/>
      <c r="CB783" s="69"/>
      <c r="CC783" s="69"/>
      <c r="CD783" s="69"/>
      <c r="CE783" s="66"/>
      <c r="CF783" s="69"/>
      <c r="CG783" s="69"/>
      <c r="CH783" s="69"/>
      <c r="CI783" s="66"/>
      <c r="CJ783" s="69"/>
      <c r="CK783" s="69"/>
      <c r="CL783" s="69"/>
      <c r="CM783" s="66"/>
      <c r="CN783" s="69"/>
      <c r="CO783" s="69"/>
      <c r="CP783" s="69"/>
      <c r="CQ783" s="66"/>
      <c r="CR783" s="69"/>
      <c r="CS783" s="69"/>
      <c r="CT783" s="69"/>
      <c r="CU783" s="66"/>
      <c r="CV783" s="69"/>
      <c r="CW783" s="69"/>
      <c r="CX783" s="69"/>
      <c r="CY783" s="66"/>
      <c r="CZ783" s="69"/>
      <c r="DA783" s="69"/>
      <c r="DB783" s="69"/>
      <c r="DC783" s="66"/>
      <c r="DD783" s="69"/>
      <c r="DE783" s="69"/>
      <c r="DF783" s="69"/>
      <c r="DG783" s="66"/>
      <c r="DH783" s="69"/>
      <c r="DI783" s="69"/>
      <c r="DJ783" s="69"/>
      <c r="DK783" s="70"/>
    </row>
    <row r="784" spans="63:115">
      <c r="BK784" s="69"/>
      <c r="BL784" s="69"/>
      <c r="BM784" s="69"/>
      <c r="BN784" s="66"/>
      <c r="BO784" s="69"/>
      <c r="BP784" s="69"/>
      <c r="BQ784" s="69"/>
      <c r="BR784" s="69"/>
      <c r="BS784" s="69"/>
      <c r="BT784" s="69"/>
      <c r="BU784" s="69"/>
      <c r="BV784" s="69"/>
      <c r="BW784" s="69"/>
      <c r="BX784" s="69"/>
      <c r="BY784" s="69"/>
      <c r="BZ784" s="69"/>
      <c r="CA784" s="66"/>
      <c r="CB784" s="69"/>
      <c r="CC784" s="69"/>
      <c r="CD784" s="69"/>
      <c r="CE784" s="66"/>
      <c r="CF784" s="69"/>
      <c r="CG784" s="69"/>
      <c r="CH784" s="69"/>
      <c r="CI784" s="66"/>
      <c r="CJ784" s="69"/>
      <c r="CK784" s="69"/>
      <c r="CL784" s="69"/>
      <c r="CM784" s="66"/>
      <c r="CN784" s="69"/>
      <c r="CO784" s="69"/>
      <c r="CP784" s="69"/>
      <c r="CQ784" s="66"/>
      <c r="CR784" s="69"/>
      <c r="CS784" s="69"/>
      <c r="CT784" s="69"/>
      <c r="CU784" s="66"/>
      <c r="CV784" s="69"/>
      <c r="CW784" s="69"/>
      <c r="CX784" s="69"/>
      <c r="CY784" s="66"/>
      <c r="CZ784" s="69"/>
      <c r="DA784" s="69"/>
      <c r="DB784" s="69"/>
      <c r="DC784" s="66"/>
      <c r="DD784" s="69"/>
      <c r="DE784" s="69"/>
      <c r="DF784" s="69"/>
      <c r="DG784" s="66"/>
      <c r="DH784" s="69"/>
      <c r="DI784" s="69"/>
      <c r="DJ784" s="69"/>
      <c r="DK784" s="70"/>
    </row>
    <row r="785" spans="63:115">
      <c r="BK785" s="69"/>
      <c r="BL785" s="69"/>
      <c r="BM785" s="69"/>
      <c r="BN785" s="66"/>
      <c r="BO785" s="69"/>
      <c r="BP785" s="69"/>
      <c r="BQ785" s="69"/>
      <c r="BR785" s="69"/>
      <c r="BS785" s="69"/>
      <c r="BT785" s="69"/>
      <c r="BU785" s="69"/>
      <c r="BV785" s="69"/>
      <c r="BW785" s="69"/>
      <c r="BX785" s="69"/>
      <c r="BY785" s="69"/>
      <c r="BZ785" s="69"/>
      <c r="CA785" s="66"/>
      <c r="CB785" s="69"/>
      <c r="CC785" s="69"/>
      <c r="CD785" s="69"/>
      <c r="CE785" s="66"/>
      <c r="CF785" s="69"/>
      <c r="CG785" s="69"/>
      <c r="CH785" s="69"/>
      <c r="CI785" s="66"/>
      <c r="CJ785" s="69"/>
      <c r="CK785" s="69"/>
      <c r="CL785" s="69"/>
      <c r="CM785" s="66"/>
      <c r="CN785" s="69"/>
      <c r="CO785" s="69"/>
      <c r="CP785" s="69"/>
      <c r="CQ785" s="66"/>
      <c r="CR785" s="69"/>
      <c r="CS785" s="69"/>
      <c r="CT785" s="69"/>
      <c r="CU785" s="66"/>
      <c r="CV785" s="69"/>
      <c r="CW785" s="69"/>
      <c r="CX785" s="69"/>
      <c r="CY785" s="66"/>
      <c r="CZ785" s="69"/>
      <c r="DA785" s="69"/>
      <c r="DB785" s="69"/>
      <c r="DC785" s="66"/>
      <c r="DD785" s="69"/>
      <c r="DE785" s="69"/>
      <c r="DF785" s="69"/>
      <c r="DG785" s="66"/>
      <c r="DH785" s="69"/>
      <c r="DI785" s="69"/>
      <c r="DJ785" s="69"/>
      <c r="DK785" s="70"/>
    </row>
    <row r="786" spans="63:115">
      <c r="BK786" s="69"/>
      <c r="BL786" s="69"/>
      <c r="BM786" s="69"/>
      <c r="BN786" s="66"/>
      <c r="BO786" s="69"/>
      <c r="BP786" s="69"/>
      <c r="BQ786" s="69"/>
      <c r="BR786" s="69"/>
      <c r="BS786" s="69"/>
      <c r="BT786" s="69"/>
      <c r="BU786" s="69"/>
      <c r="BV786" s="69"/>
      <c r="BW786" s="69"/>
      <c r="BX786" s="69"/>
      <c r="BY786" s="69"/>
      <c r="BZ786" s="69"/>
      <c r="CA786" s="66"/>
      <c r="CB786" s="69"/>
      <c r="CC786" s="69"/>
      <c r="CD786" s="69"/>
      <c r="CE786" s="66"/>
      <c r="CF786" s="69"/>
      <c r="CG786" s="69"/>
      <c r="CH786" s="69"/>
      <c r="CI786" s="66"/>
      <c r="CJ786" s="69"/>
      <c r="CK786" s="69"/>
      <c r="CL786" s="69"/>
      <c r="CM786" s="66"/>
      <c r="CN786" s="69"/>
      <c r="CO786" s="69"/>
      <c r="CP786" s="69"/>
      <c r="CQ786" s="66"/>
      <c r="CR786" s="69"/>
      <c r="CS786" s="69"/>
      <c r="CT786" s="69"/>
      <c r="CU786" s="66"/>
      <c r="CV786" s="69"/>
      <c r="CW786" s="69"/>
      <c r="CX786" s="69"/>
      <c r="CY786" s="66"/>
      <c r="CZ786" s="69"/>
      <c r="DA786" s="69"/>
      <c r="DB786" s="69"/>
      <c r="DC786" s="66"/>
      <c r="DD786" s="69"/>
      <c r="DE786" s="69"/>
      <c r="DF786" s="69"/>
      <c r="DG786" s="66"/>
      <c r="DH786" s="69"/>
      <c r="DI786" s="69"/>
      <c r="DJ786" s="69"/>
      <c r="DK786" s="70"/>
    </row>
    <row r="787" spans="63:115">
      <c r="BK787" s="69"/>
      <c r="BL787" s="69"/>
      <c r="BM787" s="69"/>
      <c r="BN787" s="66"/>
      <c r="BO787" s="69"/>
      <c r="BP787" s="69"/>
      <c r="BQ787" s="69"/>
      <c r="BR787" s="69"/>
      <c r="BS787" s="69"/>
      <c r="BT787" s="69"/>
      <c r="BU787" s="69"/>
      <c r="BV787" s="69"/>
      <c r="BW787" s="69"/>
      <c r="BX787" s="69"/>
      <c r="BY787" s="69"/>
      <c r="BZ787" s="69"/>
      <c r="CA787" s="66"/>
      <c r="CB787" s="69"/>
      <c r="CC787" s="69"/>
      <c r="CD787" s="69"/>
      <c r="CE787" s="66"/>
      <c r="CF787" s="69"/>
      <c r="CG787" s="69"/>
      <c r="CH787" s="69"/>
      <c r="CI787" s="66"/>
      <c r="CJ787" s="69"/>
      <c r="CK787" s="69"/>
      <c r="CL787" s="69"/>
      <c r="CM787" s="66"/>
      <c r="CN787" s="69"/>
      <c r="CO787" s="69"/>
      <c r="CP787" s="69"/>
      <c r="CQ787" s="66"/>
      <c r="CR787" s="69"/>
      <c r="CS787" s="69"/>
      <c r="CT787" s="69"/>
      <c r="CU787" s="66"/>
      <c r="CV787" s="69"/>
      <c r="CW787" s="69"/>
      <c r="CX787" s="69"/>
      <c r="CY787" s="66"/>
      <c r="CZ787" s="69"/>
      <c r="DA787" s="69"/>
      <c r="DB787" s="69"/>
      <c r="DC787" s="66"/>
      <c r="DD787" s="69"/>
      <c r="DE787" s="69"/>
      <c r="DF787" s="69"/>
      <c r="DG787" s="66"/>
      <c r="DH787" s="69"/>
      <c r="DI787" s="69"/>
      <c r="DJ787" s="69"/>
      <c r="DK787" s="70"/>
    </row>
    <row r="788" spans="63:115">
      <c r="BK788" s="69"/>
      <c r="BL788" s="69"/>
      <c r="BM788" s="69"/>
      <c r="BN788" s="66"/>
      <c r="BO788" s="69"/>
      <c r="BP788" s="69"/>
      <c r="BQ788" s="69"/>
      <c r="BR788" s="69"/>
      <c r="BS788" s="69"/>
      <c r="BT788" s="69"/>
      <c r="BU788" s="69"/>
      <c r="BV788" s="69"/>
      <c r="BW788" s="69"/>
      <c r="BX788" s="69"/>
      <c r="BY788" s="69"/>
      <c r="BZ788" s="69"/>
      <c r="CA788" s="66"/>
      <c r="CB788" s="69"/>
      <c r="CC788" s="69"/>
      <c r="CD788" s="69"/>
      <c r="CE788" s="66"/>
      <c r="CF788" s="69"/>
      <c r="CG788" s="69"/>
      <c r="CH788" s="69"/>
      <c r="CI788" s="66"/>
      <c r="CJ788" s="69"/>
      <c r="CK788" s="69"/>
      <c r="CL788" s="69"/>
      <c r="CM788" s="66"/>
      <c r="CN788" s="69"/>
      <c r="CO788" s="69"/>
      <c r="CP788" s="69"/>
      <c r="CQ788" s="66"/>
      <c r="CR788" s="69"/>
      <c r="CS788" s="69"/>
      <c r="CT788" s="69"/>
      <c r="CU788" s="66"/>
      <c r="CV788" s="69"/>
      <c r="CW788" s="69"/>
      <c r="CX788" s="69"/>
      <c r="CY788" s="66"/>
      <c r="CZ788" s="69"/>
      <c r="DA788" s="69"/>
      <c r="DB788" s="69"/>
      <c r="DC788" s="66"/>
      <c r="DD788" s="69"/>
      <c r="DE788" s="69"/>
      <c r="DF788" s="69"/>
      <c r="DG788" s="66"/>
      <c r="DH788" s="69"/>
      <c r="DI788" s="69"/>
      <c r="DJ788" s="69"/>
      <c r="DK788" s="70"/>
    </row>
    <row r="789" spans="63:115">
      <c r="BK789" s="69"/>
      <c r="BL789" s="69"/>
      <c r="BM789" s="69"/>
      <c r="BN789" s="66"/>
      <c r="BO789" s="69"/>
      <c r="BP789" s="69"/>
      <c r="BQ789" s="69"/>
      <c r="BR789" s="69"/>
      <c r="BS789" s="69"/>
      <c r="BT789" s="69"/>
      <c r="BU789" s="69"/>
      <c r="BV789" s="69"/>
      <c r="BW789" s="69"/>
      <c r="BX789" s="69"/>
      <c r="BY789" s="69"/>
      <c r="BZ789" s="69"/>
      <c r="CA789" s="66"/>
      <c r="CB789" s="69"/>
      <c r="CC789" s="69"/>
      <c r="CD789" s="69"/>
      <c r="CE789" s="66"/>
      <c r="CF789" s="69"/>
      <c r="CG789" s="69"/>
      <c r="CH789" s="69"/>
      <c r="CI789" s="66"/>
      <c r="CJ789" s="69"/>
      <c r="CK789" s="69"/>
      <c r="CL789" s="69"/>
      <c r="CM789" s="66"/>
      <c r="CN789" s="69"/>
      <c r="CO789" s="69"/>
      <c r="CP789" s="69"/>
      <c r="CQ789" s="66"/>
      <c r="CR789" s="69"/>
      <c r="CS789" s="69"/>
      <c r="CT789" s="69"/>
      <c r="CU789" s="66"/>
      <c r="CV789" s="69"/>
      <c r="CW789" s="69"/>
      <c r="CX789" s="69"/>
      <c r="CY789" s="66"/>
      <c r="CZ789" s="69"/>
      <c r="DA789" s="69"/>
      <c r="DB789" s="69"/>
      <c r="DC789" s="66"/>
      <c r="DD789" s="69"/>
      <c r="DE789" s="69"/>
      <c r="DF789" s="69"/>
      <c r="DG789" s="66"/>
      <c r="DH789" s="69"/>
      <c r="DI789" s="69"/>
      <c r="DJ789" s="69"/>
      <c r="DK789" s="70"/>
    </row>
    <row r="790" spans="63:115">
      <c r="BK790" s="69"/>
      <c r="BL790" s="69"/>
      <c r="BM790" s="69"/>
      <c r="BN790" s="66"/>
      <c r="BO790" s="69"/>
      <c r="BP790" s="69"/>
      <c r="BQ790" s="69"/>
      <c r="BR790" s="69"/>
      <c r="BS790" s="69"/>
      <c r="BT790" s="69"/>
      <c r="BU790" s="69"/>
      <c r="BV790" s="69"/>
      <c r="BW790" s="69"/>
      <c r="BX790" s="69"/>
      <c r="BY790" s="69"/>
      <c r="BZ790" s="69"/>
      <c r="CA790" s="66"/>
      <c r="CB790" s="69"/>
      <c r="CC790" s="69"/>
      <c r="CD790" s="69"/>
      <c r="CE790" s="66"/>
      <c r="CF790" s="69"/>
      <c r="CG790" s="69"/>
      <c r="CH790" s="69"/>
      <c r="CI790" s="66"/>
      <c r="CJ790" s="69"/>
      <c r="CK790" s="69"/>
      <c r="CL790" s="69"/>
      <c r="CM790" s="66"/>
      <c r="CN790" s="69"/>
      <c r="CO790" s="69"/>
      <c r="CP790" s="69"/>
      <c r="CQ790" s="66"/>
      <c r="CR790" s="69"/>
      <c r="CS790" s="69"/>
      <c r="CT790" s="69"/>
      <c r="CU790" s="66"/>
      <c r="CV790" s="69"/>
      <c r="CW790" s="69"/>
      <c r="CX790" s="69"/>
      <c r="CY790" s="66"/>
      <c r="CZ790" s="69"/>
      <c r="DA790" s="69"/>
      <c r="DB790" s="69"/>
      <c r="DC790" s="66"/>
      <c r="DD790" s="69"/>
      <c r="DE790" s="69"/>
      <c r="DF790" s="69"/>
      <c r="DG790" s="66"/>
      <c r="DH790" s="69"/>
      <c r="DI790" s="69"/>
      <c r="DJ790" s="69"/>
      <c r="DK790" s="70"/>
    </row>
    <row r="791" spans="63:115">
      <c r="BK791" s="69"/>
      <c r="BL791" s="69"/>
      <c r="BM791" s="69"/>
      <c r="BN791" s="66"/>
      <c r="BO791" s="69"/>
      <c r="BP791" s="69"/>
      <c r="BQ791" s="69"/>
      <c r="BR791" s="69"/>
      <c r="BS791" s="69"/>
      <c r="BT791" s="69"/>
      <c r="BU791" s="69"/>
      <c r="BV791" s="69"/>
      <c r="BW791" s="69"/>
      <c r="BX791" s="69"/>
      <c r="BY791" s="69"/>
      <c r="BZ791" s="69"/>
      <c r="CA791" s="66"/>
      <c r="CB791" s="69"/>
      <c r="CC791" s="69"/>
      <c r="CD791" s="69"/>
      <c r="CE791" s="66"/>
      <c r="CF791" s="69"/>
      <c r="CG791" s="69"/>
      <c r="CH791" s="69"/>
      <c r="CI791" s="66"/>
      <c r="CJ791" s="69"/>
      <c r="CK791" s="69"/>
      <c r="CL791" s="69"/>
      <c r="CM791" s="66"/>
      <c r="CN791" s="69"/>
      <c r="CO791" s="69"/>
      <c r="CP791" s="69"/>
      <c r="CQ791" s="66"/>
      <c r="CR791" s="69"/>
      <c r="CS791" s="69"/>
      <c r="CT791" s="69"/>
      <c r="CU791" s="66"/>
      <c r="CV791" s="69"/>
      <c r="CW791" s="69"/>
      <c r="CX791" s="69"/>
      <c r="CY791" s="66"/>
      <c r="CZ791" s="69"/>
      <c r="DA791" s="69"/>
      <c r="DB791" s="69"/>
      <c r="DC791" s="66"/>
      <c r="DD791" s="69"/>
      <c r="DE791" s="69"/>
      <c r="DF791" s="69"/>
      <c r="DG791" s="66"/>
      <c r="DH791" s="69"/>
      <c r="DI791" s="69"/>
      <c r="DJ791" s="69"/>
      <c r="DK791" s="70"/>
    </row>
    <row r="792" spans="63:115">
      <c r="BK792" s="69"/>
      <c r="BL792" s="69"/>
      <c r="BM792" s="69"/>
      <c r="BN792" s="66"/>
      <c r="BO792" s="69"/>
      <c r="BP792" s="69"/>
      <c r="BQ792" s="69"/>
      <c r="BR792" s="69"/>
      <c r="BS792" s="69"/>
      <c r="BT792" s="69"/>
      <c r="BU792" s="69"/>
      <c r="BV792" s="69"/>
      <c r="BW792" s="69"/>
      <c r="BX792" s="69"/>
      <c r="BY792" s="69"/>
      <c r="BZ792" s="69"/>
      <c r="CA792" s="66"/>
      <c r="CB792" s="69"/>
      <c r="CC792" s="69"/>
      <c r="CD792" s="69"/>
      <c r="CE792" s="66"/>
      <c r="CF792" s="69"/>
      <c r="CG792" s="69"/>
      <c r="CH792" s="69"/>
      <c r="CI792" s="66"/>
      <c r="CJ792" s="69"/>
      <c r="CK792" s="69"/>
      <c r="CL792" s="69"/>
      <c r="CM792" s="66"/>
      <c r="CN792" s="69"/>
      <c r="CO792" s="69"/>
      <c r="CP792" s="69"/>
      <c r="CQ792" s="66"/>
      <c r="CR792" s="69"/>
      <c r="CS792" s="69"/>
      <c r="CT792" s="69"/>
      <c r="CU792" s="66"/>
      <c r="CV792" s="69"/>
      <c r="CW792" s="69"/>
      <c r="CX792" s="69"/>
      <c r="CY792" s="66"/>
      <c r="CZ792" s="69"/>
      <c r="DA792" s="69"/>
      <c r="DB792" s="69"/>
      <c r="DC792" s="66"/>
      <c r="DD792" s="69"/>
      <c r="DE792" s="69"/>
      <c r="DF792" s="69"/>
      <c r="DG792" s="66"/>
      <c r="DH792" s="69"/>
      <c r="DI792" s="69"/>
      <c r="DJ792" s="69"/>
      <c r="DK792" s="70"/>
    </row>
    <row r="793" spans="63:115">
      <c r="BK793" s="69"/>
      <c r="BL793" s="69"/>
      <c r="BM793" s="69"/>
      <c r="BN793" s="66"/>
      <c r="BO793" s="69"/>
      <c r="BP793" s="69"/>
      <c r="BQ793" s="69"/>
      <c r="BR793" s="69"/>
      <c r="BS793" s="69"/>
      <c r="BT793" s="69"/>
      <c r="BU793" s="69"/>
      <c r="BV793" s="69"/>
      <c r="BW793" s="69"/>
      <c r="BX793" s="69"/>
      <c r="BY793" s="69"/>
      <c r="BZ793" s="69"/>
      <c r="CA793" s="66"/>
      <c r="CB793" s="69"/>
      <c r="CC793" s="69"/>
      <c r="CD793" s="69"/>
      <c r="CE793" s="66"/>
      <c r="CF793" s="69"/>
      <c r="CG793" s="69"/>
      <c r="CH793" s="69"/>
      <c r="CI793" s="66"/>
      <c r="CJ793" s="69"/>
      <c r="CK793" s="69"/>
      <c r="CL793" s="69"/>
      <c r="CM793" s="66"/>
      <c r="CN793" s="69"/>
      <c r="CO793" s="69"/>
      <c r="CP793" s="69"/>
      <c r="CQ793" s="66"/>
      <c r="CR793" s="69"/>
      <c r="CS793" s="69"/>
      <c r="CT793" s="69"/>
      <c r="CU793" s="66"/>
      <c r="CV793" s="69"/>
      <c r="CW793" s="69"/>
      <c r="CX793" s="69"/>
      <c r="CY793" s="66"/>
      <c r="CZ793" s="69"/>
      <c r="DA793" s="69"/>
      <c r="DB793" s="69"/>
      <c r="DC793" s="66"/>
      <c r="DD793" s="69"/>
      <c r="DE793" s="69"/>
      <c r="DF793" s="69"/>
      <c r="DG793" s="66"/>
      <c r="DH793" s="69"/>
      <c r="DI793" s="69"/>
      <c r="DJ793" s="69"/>
      <c r="DK793" s="70"/>
    </row>
    <row r="794" spans="63:115">
      <c r="BK794" s="69"/>
      <c r="BL794" s="69"/>
      <c r="BM794" s="69"/>
      <c r="BN794" s="66"/>
      <c r="BO794" s="69"/>
      <c r="BP794" s="69"/>
      <c r="BQ794" s="69"/>
      <c r="BR794" s="69"/>
      <c r="BS794" s="69"/>
      <c r="BT794" s="69"/>
      <c r="BU794" s="69"/>
      <c r="BV794" s="69"/>
      <c r="BW794" s="69"/>
      <c r="BX794" s="69"/>
      <c r="BY794" s="69"/>
      <c r="BZ794" s="69"/>
      <c r="CA794" s="66"/>
      <c r="CB794" s="69"/>
      <c r="CC794" s="69"/>
      <c r="CD794" s="69"/>
      <c r="CE794" s="66"/>
      <c r="CF794" s="69"/>
      <c r="CG794" s="69"/>
      <c r="CH794" s="69"/>
      <c r="CI794" s="66"/>
      <c r="CJ794" s="69"/>
      <c r="CK794" s="69"/>
      <c r="CL794" s="69"/>
      <c r="CM794" s="66"/>
      <c r="CN794" s="69"/>
      <c r="CO794" s="69"/>
      <c r="CP794" s="69"/>
      <c r="CQ794" s="66"/>
      <c r="CR794" s="69"/>
      <c r="CS794" s="69"/>
      <c r="CT794" s="69"/>
      <c r="CU794" s="66"/>
      <c r="CV794" s="69"/>
      <c r="CW794" s="69"/>
      <c r="CX794" s="69"/>
      <c r="CY794" s="66"/>
      <c r="CZ794" s="69"/>
      <c r="DA794" s="69"/>
      <c r="DB794" s="69"/>
      <c r="DC794" s="66"/>
      <c r="DD794" s="69"/>
      <c r="DE794" s="69"/>
      <c r="DF794" s="69"/>
      <c r="DG794" s="66"/>
      <c r="DH794" s="69"/>
      <c r="DI794" s="69"/>
      <c r="DJ794" s="69"/>
      <c r="DK794" s="70"/>
    </row>
    <row r="795" spans="63:115">
      <c r="BK795" s="69"/>
      <c r="BL795" s="69"/>
      <c r="BM795" s="69"/>
      <c r="BN795" s="66"/>
      <c r="BO795" s="69"/>
      <c r="BP795" s="69"/>
      <c r="BQ795" s="69"/>
      <c r="BR795" s="69"/>
      <c r="BS795" s="69"/>
      <c r="BT795" s="69"/>
      <c r="BU795" s="69"/>
      <c r="BV795" s="69"/>
      <c r="BW795" s="69"/>
      <c r="BX795" s="69"/>
      <c r="BY795" s="69"/>
      <c r="BZ795" s="69"/>
      <c r="CA795" s="66"/>
      <c r="CB795" s="69"/>
      <c r="CC795" s="69"/>
      <c r="CD795" s="69"/>
      <c r="CE795" s="66"/>
      <c r="CF795" s="69"/>
      <c r="CG795" s="69"/>
      <c r="CH795" s="69"/>
      <c r="CI795" s="66"/>
      <c r="CJ795" s="69"/>
      <c r="CK795" s="69"/>
      <c r="CL795" s="69"/>
      <c r="CM795" s="66"/>
      <c r="CN795" s="69"/>
      <c r="CO795" s="69"/>
      <c r="CP795" s="69"/>
      <c r="CQ795" s="66"/>
      <c r="CR795" s="69"/>
      <c r="CS795" s="69"/>
      <c r="CT795" s="69"/>
      <c r="CU795" s="66"/>
      <c r="CV795" s="69"/>
      <c r="CW795" s="69"/>
      <c r="CX795" s="69"/>
      <c r="CY795" s="66"/>
      <c r="CZ795" s="69"/>
      <c r="DA795" s="69"/>
      <c r="DB795" s="69"/>
      <c r="DC795" s="66"/>
      <c r="DD795" s="69"/>
      <c r="DE795" s="69"/>
      <c r="DF795" s="69"/>
      <c r="DG795" s="66"/>
      <c r="DH795" s="69"/>
      <c r="DI795" s="69"/>
      <c r="DJ795" s="69"/>
      <c r="DK795" s="70"/>
    </row>
    <row r="796" spans="63:115">
      <c r="BK796" s="69"/>
      <c r="BL796" s="69"/>
      <c r="BM796" s="69"/>
      <c r="BN796" s="66"/>
      <c r="BO796" s="69"/>
      <c r="BP796" s="69"/>
      <c r="BQ796" s="69"/>
      <c r="BR796" s="69"/>
      <c r="BS796" s="69"/>
      <c r="BT796" s="69"/>
      <c r="BU796" s="69"/>
      <c r="BV796" s="69"/>
      <c r="BW796" s="69"/>
      <c r="BX796" s="69"/>
      <c r="BY796" s="69"/>
      <c r="BZ796" s="69"/>
      <c r="CA796" s="66"/>
      <c r="CB796" s="69"/>
      <c r="CC796" s="69"/>
      <c r="CD796" s="69"/>
      <c r="CE796" s="66"/>
      <c r="CF796" s="69"/>
      <c r="CG796" s="69"/>
      <c r="CH796" s="69"/>
      <c r="CI796" s="66"/>
      <c r="CJ796" s="69"/>
      <c r="CK796" s="69"/>
      <c r="CL796" s="69"/>
      <c r="CM796" s="66"/>
      <c r="CN796" s="69"/>
      <c r="CO796" s="69"/>
      <c r="CP796" s="69"/>
      <c r="CQ796" s="66"/>
      <c r="CR796" s="69"/>
      <c r="CS796" s="69"/>
      <c r="CT796" s="69"/>
      <c r="CU796" s="66"/>
      <c r="CV796" s="69"/>
      <c r="CW796" s="69"/>
      <c r="CX796" s="69"/>
      <c r="CY796" s="66"/>
      <c r="CZ796" s="69"/>
      <c r="DA796" s="69"/>
      <c r="DB796" s="69"/>
      <c r="DC796" s="66"/>
      <c r="DD796" s="69"/>
      <c r="DE796" s="69"/>
      <c r="DF796" s="69"/>
      <c r="DG796" s="66"/>
      <c r="DH796" s="69"/>
      <c r="DI796" s="69"/>
      <c r="DJ796" s="69"/>
      <c r="DK796" s="70"/>
    </row>
    <row r="797" spans="63:115">
      <c r="BK797" s="69"/>
      <c r="BL797" s="69"/>
      <c r="BM797" s="69"/>
      <c r="BN797" s="66"/>
      <c r="BO797" s="69"/>
      <c r="BP797" s="69"/>
      <c r="BQ797" s="69"/>
      <c r="BR797" s="69"/>
      <c r="BS797" s="69"/>
      <c r="BT797" s="69"/>
      <c r="BU797" s="69"/>
      <c r="BV797" s="69"/>
      <c r="BW797" s="69"/>
      <c r="BX797" s="69"/>
      <c r="BY797" s="69"/>
      <c r="BZ797" s="69"/>
      <c r="CA797" s="66"/>
      <c r="CB797" s="69"/>
      <c r="CC797" s="69"/>
      <c r="CD797" s="69"/>
      <c r="CE797" s="66"/>
      <c r="CF797" s="69"/>
      <c r="CG797" s="69"/>
      <c r="CH797" s="69"/>
      <c r="CI797" s="66"/>
      <c r="CJ797" s="69"/>
      <c r="CK797" s="69"/>
      <c r="CL797" s="69"/>
      <c r="CM797" s="66"/>
      <c r="CN797" s="69"/>
      <c r="CO797" s="69"/>
      <c r="CP797" s="69"/>
      <c r="CQ797" s="66"/>
      <c r="CR797" s="69"/>
      <c r="CS797" s="69"/>
      <c r="CT797" s="69"/>
      <c r="CU797" s="66"/>
      <c r="CV797" s="69"/>
      <c r="CW797" s="69"/>
      <c r="CX797" s="69"/>
      <c r="CY797" s="66"/>
      <c r="CZ797" s="69"/>
      <c r="DA797" s="69"/>
      <c r="DB797" s="69"/>
      <c r="DC797" s="66"/>
      <c r="DD797" s="69"/>
      <c r="DE797" s="69"/>
      <c r="DF797" s="69"/>
      <c r="DG797" s="66"/>
      <c r="DH797" s="69"/>
      <c r="DI797" s="69"/>
      <c r="DJ797" s="69"/>
      <c r="DK797" s="70"/>
    </row>
    <row r="798" spans="63:115">
      <c r="BK798" s="69"/>
      <c r="BL798" s="69"/>
      <c r="BM798" s="69"/>
      <c r="BN798" s="66"/>
      <c r="BO798" s="69"/>
      <c r="BP798" s="69"/>
      <c r="BQ798" s="69"/>
      <c r="BR798" s="69"/>
      <c r="BS798" s="69"/>
      <c r="BT798" s="69"/>
      <c r="BU798" s="69"/>
      <c r="BV798" s="69"/>
      <c r="BW798" s="69"/>
      <c r="BX798" s="69"/>
      <c r="BY798" s="69"/>
      <c r="BZ798" s="69"/>
      <c r="CA798" s="66"/>
      <c r="CB798" s="69"/>
      <c r="CC798" s="69"/>
      <c r="CD798" s="69"/>
      <c r="CE798" s="66"/>
      <c r="CF798" s="69"/>
      <c r="CG798" s="69"/>
      <c r="CH798" s="69"/>
      <c r="CI798" s="66"/>
      <c r="CJ798" s="69"/>
      <c r="CK798" s="69"/>
      <c r="CL798" s="69"/>
      <c r="CM798" s="66"/>
      <c r="CN798" s="69"/>
      <c r="CO798" s="69"/>
      <c r="CP798" s="69"/>
      <c r="CQ798" s="66"/>
      <c r="CR798" s="69"/>
      <c r="CS798" s="69"/>
      <c r="CT798" s="69"/>
      <c r="CU798" s="66"/>
      <c r="CV798" s="69"/>
      <c r="CW798" s="69"/>
      <c r="CX798" s="69"/>
      <c r="CY798" s="66"/>
      <c r="CZ798" s="69"/>
      <c r="DA798" s="69"/>
      <c r="DB798" s="69"/>
      <c r="DC798" s="66"/>
      <c r="DD798" s="69"/>
      <c r="DE798" s="69"/>
      <c r="DF798" s="69"/>
      <c r="DG798" s="66"/>
      <c r="DH798" s="69"/>
      <c r="DI798" s="69"/>
      <c r="DJ798" s="69"/>
      <c r="DK798" s="70"/>
    </row>
    <row r="799" spans="63:115">
      <c r="BK799" s="69"/>
      <c r="BL799" s="69"/>
      <c r="BM799" s="69"/>
      <c r="BN799" s="66"/>
      <c r="BO799" s="69"/>
      <c r="BP799" s="69"/>
      <c r="BQ799" s="69"/>
      <c r="BR799" s="69"/>
      <c r="BS799" s="69"/>
      <c r="BT799" s="69"/>
      <c r="BU799" s="69"/>
      <c r="BV799" s="69"/>
      <c r="BW799" s="69"/>
      <c r="BX799" s="69"/>
      <c r="BY799" s="69"/>
      <c r="BZ799" s="69"/>
      <c r="CA799" s="66"/>
      <c r="CB799" s="69"/>
      <c r="CC799" s="69"/>
      <c r="CD799" s="69"/>
      <c r="CE799" s="66"/>
      <c r="CF799" s="69"/>
      <c r="CG799" s="69"/>
      <c r="CH799" s="69"/>
      <c r="CI799" s="66"/>
      <c r="CJ799" s="69"/>
      <c r="CK799" s="69"/>
      <c r="CL799" s="69"/>
      <c r="CM799" s="66"/>
      <c r="CN799" s="69"/>
      <c r="CO799" s="69"/>
      <c r="CP799" s="69"/>
      <c r="CQ799" s="66"/>
      <c r="CR799" s="69"/>
      <c r="CS799" s="69"/>
      <c r="CT799" s="69"/>
      <c r="CU799" s="66"/>
      <c r="CV799" s="69"/>
      <c r="CW799" s="69"/>
      <c r="CX799" s="69"/>
      <c r="CY799" s="66"/>
      <c r="CZ799" s="69"/>
      <c r="DA799" s="69"/>
      <c r="DB799" s="69"/>
      <c r="DC799" s="66"/>
      <c r="DD799" s="69"/>
      <c r="DE799" s="69"/>
      <c r="DF799" s="69"/>
      <c r="DG799" s="66"/>
      <c r="DH799" s="69"/>
      <c r="DI799" s="69"/>
      <c r="DJ799" s="69"/>
      <c r="DK799" s="70"/>
    </row>
    <row r="800" spans="63:115">
      <c r="BK800" s="69"/>
      <c r="BL800" s="69"/>
      <c r="BM800" s="69"/>
      <c r="BN800" s="66"/>
      <c r="BO800" s="69"/>
      <c r="BP800" s="69"/>
      <c r="BQ800" s="69"/>
      <c r="BR800" s="69"/>
      <c r="BS800" s="69"/>
      <c r="BT800" s="69"/>
      <c r="BU800" s="69"/>
      <c r="BV800" s="69"/>
      <c r="BW800" s="69"/>
      <c r="BX800" s="69"/>
      <c r="BY800" s="69"/>
      <c r="BZ800" s="69"/>
      <c r="CA800" s="66"/>
      <c r="CB800" s="69"/>
      <c r="CC800" s="69"/>
      <c r="CD800" s="69"/>
      <c r="CE800" s="66"/>
      <c r="CF800" s="69"/>
      <c r="CG800" s="69"/>
      <c r="CH800" s="69"/>
      <c r="CI800" s="66"/>
      <c r="CJ800" s="69"/>
      <c r="CK800" s="69"/>
      <c r="CL800" s="69"/>
      <c r="CM800" s="66"/>
      <c r="CN800" s="69"/>
      <c r="CO800" s="69"/>
      <c r="CP800" s="69"/>
      <c r="CQ800" s="66"/>
      <c r="CR800" s="69"/>
      <c r="CS800" s="69"/>
      <c r="CT800" s="69"/>
      <c r="CU800" s="66"/>
      <c r="CV800" s="69"/>
      <c r="CW800" s="69"/>
      <c r="CX800" s="69"/>
      <c r="CY800" s="66"/>
      <c r="CZ800" s="69"/>
      <c r="DA800" s="69"/>
      <c r="DB800" s="69"/>
      <c r="DC800" s="66"/>
      <c r="DD800" s="69"/>
      <c r="DE800" s="69"/>
      <c r="DF800" s="69"/>
      <c r="DG800" s="66"/>
      <c r="DH800" s="69"/>
      <c r="DI800" s="69"/>
      <c r="DJ800" s="69"/>
      <c r="DK800" s="70"/>
    </row>
    <row r="801" spans="63:115">
      <c r="BK801" s="69"/>
      <c r="BL801" s="69"/>
      <c r="BM801" s="69"/>
      <c r="BN801" s="66"/>
      <c r="BO801" s="69"/>
      <c r="BP801" s="69"/>
      <c r="BQ801" s="69"/>
      <c r="BR801" s="69"/>
      <c r="BS801" s="69"/>
      <c r="BT801" s="69"/>
      <c r="BU801" s="69"/>
      <c r="BV801" s="69"/>
      <c r="BW801" s="69"/>
      <c r="BX801" s="69"/>
      <c r="BY801" s="69"/>
      <c r="BZ801" s="69"/>
      <c r="CA801" s="66"/>
      <c r="CB801" s="69"/>
      <c r="CC801" s="69"/>
      <c r="CD801" s="69"/>
      <c r="CE801" s="66"/>
      <c r="CF801" s="69"/>
      <c r="CG801" s="69"/>
      <c r="CH801" s="69"/>
      <c r="CI801" s="66"/>
      <c r="CJ801" s="69"/>
      <c r="CK801" s="69"/>
      <c r="CL801" s="69"/>
      <c r="CM801" s="66"/>
      <c r="CN801" s="69"/>
      <c r="CO801" s="69"/>
      <c r="CP801" s="69"/>
      <c r="CQ801" s="66"/>
      <c r="CR801" s="69"/>
      <c r="CS801" s="69"/>
      <c r="CT801" s="69"/>
      <c r="CU801" s="66"/>
      <c r="CV801" s="69"/>
      <c r="CW801" s="69"/>
      <c r="CX801" s="69"/>
      <c r="CY801" s="66"/>
      <c r="CZ801" s="69"/>
      <c r="DA801" s="69"/>
      <c r="DB801" s="69"/>
      <c r="DC801" s="66"/>
      <c r="DD801" s="69"/>
      <c r="DE801" s="69"/>
      <c r="DF801" s="69"/>
      <c r="DG801" s="66"/>
      <c r="DH801" s="69"/>
      <c r="DI801" s="69"/>
      <c r="DJ801" s="69"/>
      <c r="DK801" s="70"/>
    </row>
    <row r="802" spans="63:115">
      <c r="BK802" s="69"/>
      <c r="BL802" s="69"/>
      <c r="BM802" s="69"/>
      <c r="BN802" s="66"/>
      <c r="BO802" s="69"/>
      <c r="BP802" s="69"/>
      <c r="BQ802" s="69"/>
      <c r="BR802" s="69"/>
      <c r="BS802" s="69"/>
      <c r="BT802" s="69"/>
      <c r="BU802" s="69"/>
      <c r="BV802" s="69"/>
      <c r="BW802" s="69"/>
      <c r="BX802" s="69"/>
      <c r="BY802" s="69"/>
      <c r="BZ802" s="69"/>
      <c r="CA802" s="66"/>
      <c r="CB802" s="69"/>
      <c r="CC802" s="69"/>
      <c r="CD802" s="69"/>
      <c r="CE802" s="66"/>
      <c r="CF802" s="69"/>
      <c r="CG802" s="69"/>
      <c r="CH802" s="69"/>
      <c r="CI802" s="66"/>
      <c r="CJ802" s="69"/>
      <c r="CK802" s="69"/>
      <c r="CL802" s="69"/>
      <c r="CM802" s="66"/>
      <c r="CN802" s="69"/>
      <c r="CO802" s="69"/>
      <c r="CP802" s="69"/>
      <c r="CQ802" s="66"/>
      <c r="CR802" s="69"/>
      <c r="CS802" s="69"/>
      <c r="CT802" s="69"/>
      <c r="CU802" s="66"/>
      <c r="CV802" s="69"/>
      <c r="CW802" s="69"/>
      <c r="CX802" s="69"/>
      <c r="CY802" s="66"/>
      <c r="CZ802" s="69"/>
      <c r="DA802" s="69"/>
      <c r="DB802" s="69"/>
      <c r="DC802" s="66"/>
      <c r="DD802" s="69"/>
      <c r="DE802" s="69"/>
      <c r="DF802" s="69"/>
      <c r="DG802" s="66"/>
      <c r="DH802" s="69"/>
      <c r="DI802" s="69"/>
      <c r="DJ802" s="69"/>
      <c r="DK802" s="70"/>
    </row>
    <row r="803" spans="63:115">
      <c r="BK803" s="69"/>
      <c r="BL803" s="69"/>
      <c r="BM803" s="69"/>
      <c r="BN803" s="66"/>
      <c r="BO803" s="69"/>
      <c r="BP803" s="69"/>
      <c r="BQ803" s="69"/>
      <c r="BR803" s="69"/>
      <c r="BS803" s="69"/>
      <c r="BT803" s="69"/>
      <c r="BU803" s="69"/>
      <c r="BV803" s="69"/>
      <c r="BW803" s="69"/>
      <c r="BX803" s="69"/>
      <c r="BY803" s="69"/>
      <c r="BZ803" s="69"/>
      <c r="CA803" s="66"/>
      <c r="CB803" s="69"/>
      <c r="CC803" s="69"/>
      <c r="CD803" s="69"/>
      <c r="CE803" s="66"/>
      <c r="CF803" s="69"/>
      <c r="CG803" s="69"/>
      <c r="CH803" s="69"/>
      <c r="CI803" s="66"/>
      <c r="CJ803" s="69"/>
      <c r="CK803" s="69"/>
      <c r="CL803" s="69"/>
      <c r="CM803" s="66"/>
      <c r="CN803" s="69"/>
      <c r="CO803" s="69"/>
      <c r="CP803" s="69"/>
      <c r="CQ803" s="66"/>
      <c r="CR803" s="69"/>
      <c r="CS803" s="69"/>
      <c r="CT803" s="69"/>
      <c r="CU803" s="66"/>
      <c r="CV803" s="69"/>
      <c r="CW803" s="69"/>
      <c r="CX803" s="69"/>
      <c r="CY803" s="66"/>
      <c r="CZ803" s="69"/>
      <c r="DA803" s="69"/>
      <c r="DB803" s="69"/>
      <c r="DC803" s="66"/>
      <c r="DD803" s="69"/>
      <c r="DE803" s="69"/>
      <c r="DF803" s="69"/>
      <c r="DG803" s="66"/>
      <c r="DH803" s="69"/>
      <c r="DI803" s="69"/>
      <c r="DJ803" s="69"/>
      <c r="DK803" s="70"/>
    </row>
    <row r="804" spans="63:115">
      <c r="BK804" s="69"/>
      <c r="BL804" s="69"/>
      <c r="BM804" s="69"/>
      <c r="BN804" s="66"/>
      <c r="BO804" s="69"/>
      <c r="BP804" s="69"/>
      <c r="BQ804" s="69"/>
      <c r="BR804" s="69"/>
      <c r="BS804" s="69"/>
      <c r="BT804" s="69"/>
      <c r="BU804" s="69"/>
      <c r="BV804" s="69"/>
      <c r="BW804" s="69"/>
      <c r="BX804" s="69"/>
      <c r="BY804" s="69"/>
      <c r="BZ804" s="69"/>
      <c r="CA804" s="66"/>
      <c r="CB804" s="69"/>
      <c r="CC804" s="69"/>
      <c r="CD804" s="69"/>
      <c r="CE804" s="66"/>
      <c r="CF804" s="69"/>
      <c r="CG804" s="69"/>
      <c r="CH804" s="69"/>
      <c r="CI804" s="66"/>
      <c r="CJ804" s="69"/>
      <c r="CK804" s="69"/>
      <c r="CL804" s="69"/>
      <c r="CM804" s="66"/>
      <c r="CN804" s="69"/>
      <c r="CO804" s="69"/>
      <c r="CP804" s="69"/>
      <c r="CQ804" s="66"/>
      <c r="CR804" s="69"/>
      <c r="CS804" s="69"/>
      <c r="CT804" s="69"/>
      <c r="CU804" s="66"/>
      <c r="CV804" s="69"/>
      <c r="CW804" s="69"/>
      <c r="CX804" s="69"/>
      <c r="CY804" s="66"/>
      <c r="CZ804" s="69"/>
      <c r="DA804" s="69"/>
      <c r="DB804" s="69"/>
      <c r="DC804" s="66"/>
      <c r="DD804" s="69"/>
      <c r="DE804" s="69"/>
      <c r="DF804" s="69"/>
      <c r="DG804" s="66"/>
      <c r="DH804" s="69"/>
      <c r="DI804" s="69"/>
      <c r="DJ804" s="69"/>
      <c r="DK804" s="70"/>
    </row>
    <row r="805" spans="63:115">
      <c r="BK805" s="69"/>
      <c r="BL805" s="69"/>
      <c r="BM805" s="69"/>
      <c r="BN805" s="66"/>
      <c r="BO805" s="69"/>
      <c r="BP805" s="69"/>
      <c r="BQ805" s="69"/>
      <c r="BR805" s="69"/>
      <c r="BS805" s="69"/>
      <c r="BT805" s="69"/>
      <c r="BU805" s="69"/>
      <c r="BV805" s="69"/>
      <c r="BW805" s="69"/>
      <c r="BX805" s="69"/>
      <c r="BY805" s="69"/>
      <c r="BZ805" s="69"/>
      <c r="CA805" s="66"/>
      <c r="CB805" s="69"/>
      <c r="CC805" s="69"/>
      <c r="CD805" s="69"/>
      <c r="CE805" s="66"/>
      <c r="CF805" s="69"/>
      <c r="CG805" s="69"/>
      <c r="CH805" s="69"/>
      <c r="CI805" s="66"/>
      <c r="CJ805" s="69"/>
      <c r="CK805" s="69"/>
      <c r="CL805" s="69"/>
      <c r="CM805" s="66"/>
      <c r="CN805" s="69"/>
      <c r="CO805" s="69"/>
      <c r="CP805" s="69"/>
      <c r="CQ805" s="66"/>
      <c r="CR805" s="69"/>
      <c r="CS805" s="69"/>
      <c r="CT805" s="69"/>
      <c r="CU805" s="66"/>
      <c r="CV805" s="69"/>
      <c r="CW805" s="69"/>
      <c r="CX805" s="69"/>
      <c r="CY805" s="66"/>
      <c r="CZ805" s="69"/>
      <c r="DA805" s="69"/>
      <c r="DB805" s="69"/>
      <c r="DC805" s="66"/>
      <c r="DD805" s="69"/>
      <c r="DE805" s="69"/>
      <c r="DF805" s="69"/>
      <c r="DG805" s="66"/>
      <c r="DH805" s="69"/>
      <c r="DI805" s="69"/>
      <c r="DJ805" s="69"/>
      <c r="DK805" s="70"/>
    </row>
    <row r="806" spans="63:115">
      <c r="BK806" s="69"/>
      <c r="BL806" s="69"/>
      <c r="BM806" s="69"/>
      <c r="BN806" s="66"/>
      <c r="BO806" s="69"/>
      <c r="BP806" s="69"/>
      <c r="BQ806" s="69"/>
      <c r="BR806" s="69"/>
      <c r="BS806" s="69"/>
      <c r="BT806" s="69"/>
      <c r="BU806" s="69"/>
      <c r="BV806" s="69"/>
      <c r="BW806" s="69"/>
      <c r="BX806" s="69"/>
      <c r="BY806" s="69"/>
      <c r="BZ806" s="69"/>
      <c r="CA806" s="66"/>
      <c r="CB806" s="69"/>
      <c r="CC806" s="69"/>
      <c r="CD806" s="69"/>
      <c r="CE806" s="66"/>
      <c r="CF806" s="69"/>
      <c r="CG806" s="69"/>
      <c r="CH806" s="69"/>
      <c r="CI806" s="66"/>
      <c r="CJ806" s="69"/>
      <c r="CK806" s="69"/>
      <c r="CL806" s="69"/>
      <c r="CM806" s="66"/>
      <c r="CN806" s="69"/>
      <c r="CO806" s="69"/>
      <c r="CP806" s="69"/>
      <c r="CQ806" s="66"/>
      <c r="CR806" s="69"/>
      <c r="CS806" s="69"/>
      <c r="CT806" s="69"/>
      <c r="CU806" s="66"/>
      <c r="CV806" s="69"/>
      <c r="CW806" s="69"/>
      <c r="CX806" s="69"/>
      <c r="CY806" s="66"/>
      <c r="CZ806" s="69"/>
      <c r="DA806" s="69"/>
      <c r="DB806" s="69"/>
      <c r="DC806" s="66"/>
      <c r="DD806" s="69"/>
      <c r="DE806" s="69"/>
      <c r="DF806" s="69"/>
      <c r="DG806" s="66"/>
      <c r="DH806" s="69"/>
      <c r="DI806" s="69"/>
      <c r="DJ806" s="69"/>
      <c r="DK806" s="70"/>
    </row>
    <row r="807" spans="63:115">
      <c r="BK807" s="69"/>
      <c r="BL807" s="69"/>
      <c r="BM807" s="69"/>
      <c r="BN807" s="66"/>
      <c r="BO807" s="69"/>
      <c r="BP807" s="69"/>
      <c r="BQ807" s="69"/>
      <c r="BR807" s="69"/>
      <c r="BS807" s="69"/>
      <c r="BT807" s="69"/>
      <c r="BU807" s="69"/>
      <c r="BV807" s="69"/>
      <c r="BW807" s="69"/>
      <c r="BX807" s="69"/>
      <c r="BY807" s="69"/>
      <c r="BZ807" s="69"/>
      <c r="CA807" s="66"/>
      <c r="CB807" s="69"/>
      <c r="CC807" s="69"/>
      <c r="CD807" s="69"/>
      <c r="CE807" s="66"/>
      <c r="CF807" s="69"/>
      <c r="CG807" s="69"/>
      <c r="CH807" s="69"/>
      <c r="CI807" s="66"/>
      <c r="CJ807" s="69"/>
      <c r="CK807" s="69"/>
      <c r="CL807" s="69"/>
      <c r="CM807" s="66"/>
      <c r="CN807" s="69"/>
      <c r="CO807" s="69"/>
      <c r="CP807" s="69"/>
      <c r="CQ807" s="66"/>
      <c r="CR807" s="69"/>
      <c r="CS807" s="69"/>
      <c r="CT807" s="69"/>
      <c r="CU807" s="66"/>
      <c r="CV807" s="69"/>
      <c r="CW807" s="69"/>
      <c r="CX807" s="69"/>
      <c r="CY807" s="66"/>
      <c r="CZ807" s="69"/>
      <c r="DA807" s="69"/>
      <c r="DB807" s="69"/>
      <c r="DC807" s="66"/>
      <c r="DD807" s="69"/>
      <c r="DE807" s="69"/>
      <c r="DF807" s="69"/>
      <c r="DG807" s="66"/>
      <c r="DH807" s="69"/>
      <c r="DI807" s="69"/>
      <c r="DJ807" s="69"/>
      <c r="DK807" s="70"/>
    </row>
    <row r="808" spans="63:115">
      <c r="BK808" s="69"/>
      <c r="BL808" s="69"/>
      <c r="BM808" s="69"/>
      <c r="BN808" s="66"/>
      <c r="BO808" s="69"/>
      <c r="BP808" s="69"/>
      <c r="BQ808" s="69"/>
      <c r="BR808" s="69"/>
      <c r="BS808" s="69"/>
      <c r="BT808" s="69"/>
      <c r="BU808" s="69"/>
      <c r="BV808" s="69"/>
      <c r="BW808" s="69"/>
      <c r="BX808" s="69"/>
      <c r="BY808" s="69"/>
      <c r="BZ808" s="69"/>
      <c r="CA808" s="66"/>
      <c r="CB808" s="69"/>
      <c r="CC808" s="69"/>
      <c r="CD808" s="69"/>
      <c r="CE808" s="66"/>
      <c r="CF808" s="69"/>
      <c r="CG808" s="69"/>
      <c r="CH808" s="69"/>
      <c r="CI808" s="66"/>
      <c r="CJ808" s="69"/>
      <c r="CK808" s="69"/>
      <c r="CL808" s="69"/>
      <c r="CM808" s="66"/>
      <c r="CN808" s="69"/>
      <c r="CO808" s="69"/>
      <c r="CP808" s="69"/>
      <c r="CQ808" s="66"/>
      <c r="CR808" s="69"/>
      <c r="CS808" s="69"/>
      <c r="CT808" s="69"/>
      <c r="CU808" s="66"/>
      <c r="CV808" s="69"/>
      <c r="CW808" s="69"/>
      <c r="CX808" s="69"/>
      <c r="CY808" s="66"/>
      <c r="CZ808" s="69"/>
      <c r="DA808" s="69"/>
      <c r="DB808" s="69"/>
      <c r="DC808" s="66"/>
      <c r="DD808" s="69"/>
      <c r="DE808" s="69"/>
      <c r="DF808" s="69"/>
      <c r="DG808" s="66"/>
      <c r="DH808" s="69"/>
      <c r="DI808" s="69"/>
      <c r="DJ808" s="69"/>
      <c r="DK808" s="70"/>
    </row>
    <row r="809" spans="63:115">
      <c r="BK809" s="69"/>
      <c r="BL809" s="69"/>
      <c r="BM809" s="69"/>
      <c r="BN809" s="66"/>
      <c r="BO809" s="69"/>
      <c r="BP809" s="69"/>
      <c r="BQ809" s="69"/>
      <c r="BR809" s="69"/>
      <c r="BS809" s="69"/>
      <c r="BT809" s="69"/>
      <c r="BU809" s="69"/>
      <c r="BV809" s="69"/>
      <c r="BW809" s="69"/>
      <c r="BX809" s="69"/>
      <c r="BY809" s="69"/>
      <c r="BZ809" s="69"/>
      <c r="CA809" s="66"/>
      <c r="CB809" s="69"/>
      <c r="CC809" s="69"/>
      <c r="CD809" s="69"/>
      <c r="CE809" s="66"/>
      <c r="CF809" s="69"/>
      <c r="CG809" s="69"/>
      <c r="CH809" s="69"/>
      <c r="CI809" s="66"/>
      <c r="CJ809" s="69"/>
      <c r="CK809" s="69"/>
      <c r="CL809" s="69"/>
      <c r="CM809" s="66"/>
      <c r="CN809" s="69"/>
      <c r="CO809" s="69"/>
      <c r="CP809" s="69"/>
      <c r="CQ809" s="66"/>
      <c r="CR809" s="69"/>
      <c r="CS809" s="69"/>
      <c r="CT809" s="69"/>
      <c r="CU809" s="66"/>
      <c r="CV809" s="69"/>
      <c r="CW809" s="69"/>
      <c r="CX809" s="69"/>
      <c r="CY809" s="66"/>
      <c r="CZ809" s="69"/>
      <c r="DA809" s="69"/>
      <c r="DB809" s="69"/>
      <c r="DC809" s="66"/>
      <c r="DD809" s="69"/>
      <c r="DE809" s="69"/>
      <c r="DF809" s="69"/>
      <c r="DG809" s="66"/>
      <c r="DH809" s="69"/>
      <c r="DI809" s="69"/>
      <c r="DJ809" s="69"/>
      <c r="DK809" s="70"/>
    </row>
    <row r="810" spans="63:115">
      <c r="BK810" s="69"/>
      <c r="BL810" s="69"/>
      <c r="BM810" s="69"/>
      <c r="BN810" s="66"/>
      <c r="BO810" s="69"/>
      <c r="BP810" s="69"/>
      <c r="BQ810" s="69"/>
      <c r="BR810" s="69"/>
      <c r="BS810" s="69"/>
      <c r="BT810" s="69"/>
      <c r="BU810" s="69"/>
      <c r="BV810" s="69"/>
      <c r="BW810" s="69"/>
      <c r="BX810" s="69"/>
      <c r="BY810" s="69"/>
      <c r="BZ810" s="69"/>
      <c r="CA810" s="66"/>
      <c r="CB810" s="69"/>
      <c r="CC810" s="69"/>
      <c r="CD810" s="69"/>
      <c r="CE810" s="66"/>
      <c r="CF810" s="69"/>
      <c r="CG810" s="69"/>
      <c r="CH810" s="69"/>
      <c r="CI810" s="66"/>
      <c r="CJ810" s="69"/>
      <c r="CK810" s="69"/>
      <c r="CL810" s="69"/>
      <c r="CM810" s="66"/>
      <c r="CN810" s="69"/>
      <c r="CO810" s="69"/>
      <c r="CP810" s="69"/>
      <c r="CQ810" s="66"/>
      <c r="CR810" s="69"/>
      <c r="CS810" s="69"/>
      <c r="CT810" s="69"/>
      <c r="CU810" s="66"/>
      <c r="CV810" s="69"/>
      <c r="CW810" s="69"/>
      <c r="CX810" s="69"/>
      <c r="CY810" s="66"/>
      <c r="CZ810" s="69"/>
      <c r="DA810" s="69"/>
      <c r="DB810" s="69"/>
      <c r="DC810" s="66"/>
      <c r="DD810" s="69"/>
      <c r="DE810" s="69"/>
      <c r="DF810" s="69"/>
      <c r="DG810" s="66"/>
      <c r="DH810" s="69"/>
      <c r="DI810" s="69"/>
      <c r="DJ810" s="69"/>
      <c r="DK810" s="70"/>
    </row>
    <row r="811" spans="63:115">
      <c r="BK811" s="69"/>
      <c r="BL811" s="69"/>
      <c r="BM811" s="69"/>
      <c r="BN811" s="66"/>
      <c r="BO811" s="69"/>
      <c r="BP811" s="69"/>
      <c r="BQ811" s="69"/>
      <c r="BR811" s="69"/>
      <c r="BS811" s="69"/>
      <c r="BT811" s="69"/>
      <c r="BU811" s="69"/>
      <c r="BV811" s="69"/>
      <c r="BW811" s="69"/>
      <c r="BX811" s="69"/>
      <c r="BY811" s="69"/>
      <c r="BZ811" s="69"/>
      <c r="CA811" s="66"/>
      <c r="CB811" s="69"/>
      <c r="CC811" s="69"/>
      <c r="CD811" s="69"/>
      <c r="CE811" s="66"/>
      <c r="CF811" s="69"/>
      <c r="CG811" s="69"/>
      <c r="CH811" s="69"/>
      <c r="CI811" s="66"/>
      <c r="CJ811" s="69"/>
      <c r="CK811" s="69"/>
      <c r="CL811" s="69"/>
      <c r="CM811" s="66"/>
      <c r="CN811" s="69"/>
      <c r="CO811" s="69"/>
      <c r="CP811" s="69"/>
      <c r="CQ811" s="66"/>
      <c r="CR811" s="69"/>
      <c r="CS811" s="69"/>
      <c r="CT811" s="69"/>
      <c r="CU811" s="66"/>
      <c r="CV811" s="69"/>
      <c r="CW811" s="69"/>
      <c r="CX811" s="69"/>
      <c r="CY811" s="66"/>
      <c r="CZ811" s="69"/>
      <c r="DA811" s="69"/>
      <c r="DB811" s="69"/>
      <c r="DC811" s="66"/>
      <c r="DD811" s="69"/>
      <c r="DE811" s="69"/>
      <c r="DF811" s="69"/>
      <c r="DG811" s="66"/>
      <c r="DH811" s="69"/>
      <c r="DI811" s="69"/>
      <c r="DJ811" s="69"/>
      <c r="DK811" s="70"/>
    </row>
    <row r="812" spans="63:115">
      <c r="BK812" s="69"/>
      <c r="BL812" s="69"/>
      <c r="BM812" s="69"/>
      <c r="BN812" s="66"/>
      <c r="BO812" s="69"/>
      <c r="BP812" s="69"/>
      <c r="BQ812" s="69"/>
      <c r="BR812" s="69"/>
      <c r="BS812" s="69"/>
      <c r="BT812" s="69"/>
      <c r="BU812" s="69"/>
      <c r="BV812" s="69"/>
      <c r="BW812" s="69"/>
      <c r="BX812" s="69"/>
      <c r="BY812" s="69"/>
      <c r="BZ812" s="69"/>
      <c r="CA812" s="66"/>
      <c r="CB812" s="69"/>
      <c r="CC812" s="69"/>
      <c r="CD812" s="69"/>
      <c r="CE812" s="66"/>
      <c r="CF812" s="69"/>
      <c r="CG812" s="69"/>
      <c r="CH812" s="69"/>
      <c r="CI812" s="66"/>
      <c r="CJ812" s="69"/>
      <c r="CK812" s="69"/>
      <c r="CL812" s="69"/>
      <c r="CM812" s="66"/>
      <c r="CN812" s="69"/>
      <c r="CO812" s="69"/>
      <c r="CP812" s="69"/>
      <c r="CQ812" s="66"/>
      <c r="CR812" s="69"/>
      <c r="CS812" s="69"/>
      <c r="CT812" s="69"/>
      <c r="CU812" s="66"/>
      <c r="CV812" s="69"/>
      <c r="CW812" s="69"/>
      <c r="CX812" s="69"/>
      <c r="CY812" s="66"/>
      <c r="CZ812" s="69"/>
      <c r="DA812" s="69"/>
      <c r="DB812" s="69"/>
      <c r="DC812" s="66"/>
      <c r="DD812" s="69"/>
      <c r="DE812" s="69"/>
      <c r="DF812" s="69"/>
      <c r="DG812" s="66"/>
      <c r="DH812" s="69"/>
      <c r="DI812" s="69"/>
      <c r="DJ812" s="69"/>
      <c r="DK812" s="70"/>
    </row>
    <row r="813" spans="63:115">
      <c r="BK813" s="69"/>
      <c r="BL813" s="69"/>
      <c r="BM813" s="69"/>
      <c r="BN813" s="66"/>
      <c r="BO813" s="69"/>
      <c r="BP813" s="69"/>
      <c r="BQ813" s="69"/>
      <c r="BR813" s="69"/>
      <c r="BS813" s="69"/>
      <c r="BT813" s="69"/>
      <c r="BU813" s="69"/>
      <c r="BV813" s="69"/>
      <c r="BW813" s="69"/>
      <c r="BX813" s="69"/>
      <c r="BY813" s="69"/>
      <c r="BZ813" s="69"/>
      <c r="CA813" s="66"/>
      <c r="CB813" s="69"/>
      <c r="CC813" s="69"/>
      <c r="CD813" s="69"/>
      <c r="CE813" s="66"/>
      <c r="CF813" s="69"/>
      <c r="CG813" s="69"/>
      <c r="CH813" s="69"/>
      <c r="CI813" s="66"/>
      <c r="CJ813" s="69"/>
      <c r="CK813" s="69"/>
      <c r="CL813" s="69"/>
      <c r="CM813" s="66"/>
      <c r="CN813" s="69"/>
      <c r="CO813" s="69"/>
      <c r="CP813" s="69"/>
      <c r="CQ813" s="66"/>
      <c r="CR813" s="69"/>
      <c r="CS813" s="69"/>
      <c r="CT813" s="69"/>
      <c r="CU813" s="66"/>
      <c r="CV813" s="69"/>
      <c r="CW813" s="69"/>
      <c r="CX813" s="69"/>
      <c r="CY813" s="66"/>
      <c r="CZ813" s="69"/>
      <c r="DA813" s="69"/>
      <c r="DB813" s="69"/>
      <c r="DC813" s="66"/>
      <c r="DD813" s="69"/>
      <c r="DE813" s="69"/>
      <c r="DF813" s="69"/>
      <c r="DG813" s="66"/>
      <c r="DH813" s="69"/>
      <c r="DI813" s="69"/>
      <c r="DJ813" s="69"/>
      <c r="DK813" s="70"/>
    </row>
    <row r="814" spans="63:115">
      <c r="BK814" s="69"/>
      <c r="BL814" s="69"/>
      <c r="BM814" s="69"/>
      <c r="BN814" s="66"/>
      <c r="BO814" s="69"/>
      <c r="BP814" s="69"/>
      <c r="BQ814" s="69"/>
      <c r="BR814" s="69"/>
      <c r="BS814" s="69"/>
      <c r="BT814" s="69"/>
      <c r="BU814" s="69"/>
      <c r="BV814" s="69"/>
      <c r="BW814" s="69"/>
      <c r="BX814" s="69"/>
      <c r="BY814" s="69"/>
      <c r="BZ814" s="69"/>
      <c r="CA814" s="66"/>
      <c r="CB814" s="69"/>
      <c r="CC814" s="69"/>
      <c r="CD814" s="69"/>
      <c r="CE814" s="66"/>
      <c r="CF814" s="69"/>
      <c r="CG814" s="69"/>
      <c r="CH814" s="69"/>
      <c r="CI814" s="66"/>
      <c r="CJ814" s="69"/>
      <c r="CK814" s="69"/>
      <c r="CL814" s="69"/>
      <c r="CM814" s="66"/>
      <c r="CN814" s="69"/>
      <c r="CO814" s="69"/>
      <c r="CP814" s="69"/>
      <c r="CQ814" s="66"/>
      <c r="CR814" s="69"/>
      <c r="CS814" s="69"/>
      <c r="CT814" s="69"/>
      <c r="CU814" s="66"/>
      <c r="CV814" s="69"/>
      <c r="CW814" s="69"/>
      <c r="CX814" s="69"/>
      <c r="CY814" s="66"/>
      <c r="CZ814" s="69"/>
      <c r="DA814" s="69"/>
      <c r="DB814" s="69"/>
      <c r="DC814" s="66"/>
      <c r="DD814" s="69"/>
      <c r="DE814" s="69"/>
      <c r="DF814" s="69"/>
      <c r="DG814" s="66"/>
      <c r="DH814" s="69"/>
      <c r="DI814" s="69"/>
      <c r="DJ814" s="69"/>
      <c r="DK814" s="70"/>
    </row>
    <row r="815" spans="63:115">
      <c r="BK815" s="69"/>
      <c r="BL815" s="69"/>
      <c r="BM815" s="69"/>
      <c r="BN815" s="66"/>
      <c r="BO815" s="69"/>
      <c r="BP815" s="69"/>
      <c r="BQ815" s="69"/>
      <c r="BR815" s="69"/>
      <c r="BS815" s="69"/>
      <c r="BT815" s="69"/>
      <c r="BU815" s="69"/>
      <c r="BV815" s="69"/>
      <c r="BW815" s="69"/>
      <c r="BX815" s="69"/>
      <c r="BY815" s="69"/>
      <c r="BZ815" s="69"/>
      <c r="CA815" s="66"/>
      <c r="CB815" s="69"/>
      <c r="CC815" s="69"/>
      <c r="CD815" s="69"/>
      <c r="CE815" s="66"/>
      <c r="CF815" s="69"/>
      <c r="CG815" s="69"/>
      <c r="CH815" s="69"/>
      <c r="CI815" s="66"/>
      <c r="CJ815" s="69"/>
      <c r="CK815" s="69"/>
      <c r="CL815" s="69"/>
      <c r="CM815" s="66"/>
      <c r="CN815" s="69"/>
      <c r="CO815" s="69"/>
      <c r="CP815" s="69"/>
      <c r="CQ815" s="66"/>
      <c r="CR815" s="69"/>
      <c r="CS815" s="69"/>
      <c r="CT815" s="69"/>
      <c r="CU815" s="66"/>
      <c r="CV815" s="69"/>
      <c r="CW815" s="69"/>
      <c r="CX815" s="69"/>
      <c r="CY815" s="66"/>
      <c r="CZ815" s="69"/>
      <c r="DA815" s="69"/>
      <c r="DB815" s="69"/>
      <c r="DC815" s="66"/>
      <c r="DD815" s="69"/>
      <c r="DE815" s="69"/>
      <c r="DF815" s="69"/>
      <c r="DG815" s="66"/>
      <c r="DH815" s="69"/>
      <c r="DI815" s="69"/>
      <c r="DJ815" s="69"/>
      <c r="DK815" s="70"/>
    </row>
    <row r="816" spans="63:115">
      <c r="BK816" s="69"/>
      <c r="BL816" s="69"/>
      <c r="BM816" s="69"/>
      <c r="BN816" s="66"/>
      <c r="BO816" s="69"/>
      <c r="BP816" s="69"/>
      <c r="BQ816" s="69"/>
      <c r="BR816" s="69"/>
      <c r="BS816" s="69"/>
      <c r="BT816" s="69"/>
      <c r="BU816" s="69"/>
      <c r="BV816" s="69"/>
      <c r="BW816" s="69"/>
      <c r="BX816" s="69"/>
      <c r="BY816" s="69"/>
      <c r="BZ816" s="69"/>
      <c r="CA816" s="66"/>
      <c r="CB816" s="69"/>
      <c r="CC816" s="69"/>
      <c r="CD816" s="69"/>
      <c r="CE816" s="66"/>
      <c r="CF816" s="69"/>
      <c r="CG816" s="69"/>
      <c r="CH816" s="69"/>
      <c r="CI816" s="66"/>
      <c r="CJ816" s="69"/>
      <c r="CK816" s="69"/>
      <c r="CL816" s="69"/>
      <c r="CM816" s="66"/>
      <c r="CN816" s="69"/>
      <c r="CO816" s="69"/>
      <c r="CP816" s="69"/>
      <c r="CQ816" s="66"/>
      <c r="CR816" s="69"/>
      <c r="CS816" s="69"/>
      <c r="CT816" s="69"/>
      <c r="CU816" s="66"/>
      <c r="CV816" s="69"/>
      <c r="CW816" s="69"/>
      <c r="CX816" s="69"/>
      <c r="CY816" s="66"/>
      <c r="CZ816" s="69"/>
      <c r="DA816" s="69"/>
      <c r="DB816" s="69"/>
      <c r="DC816" s="66"/>
      <c r="DD816" s="69"/>
      <c r="DE816" s="69"/>
      <c r="DF816" s="69"/>
      <c r="DG816" s="66"/>
      <c r="DH816" s="69"/>
      <c r="DI816" s="69"/>
      <c r="DJ816" s="69"/>
      <c r="DK816" s="70"/>
    </row>
    <row r="817" spans="63:115">
      <c r="BK817" s="69"/>
      <c r="BL817" s="69"/>
      <c r="BM817" s="69"/>
      <c r="BN817" s="66"/>
      <c r="BO817" s="69"/>
      <c r="BP817" s="69"/>
      <c r="BQ817" s="69"/>
      <c r="BR817" s="69"/>
      <c r="BS817" s="69"/>
      <c r="BT817" s="69"/>
      <c r="BU817" s="69"/>
      <c r="BV817" s="69"/>
      <c r="BW817" s="69"/>
      <c r="BX817" s="69"/>
      <c r="BY817" s="69"/>
      <c r="BZ817" s="69"/>
      <c r="CA817" s="66"/>
      <c r="CB817" s="69"/>
      <c r="CC817" s="69"/>
      <c r="CD817" s="69"/>
      <c r="CE817" s="66"/>
      <c r="CF817" s="69"/>
      <c r="CG817" s="69"/>
      <c r="CH817" s="69"/>
      <c r="CI817" s="66"/>
      <c r="CJ817" s="69"/>
      <c r="CK817" s="69"/>
      <c r="CL817" s="69"/>
      <c r="CM817" s="66"/>
      <c r="CN817" s="69"/>
      <c r="CO817" s="69"/>
      <c r="CP817" s="69"/>
      <c r="CQ817" s="66"/>
      <c r="CR817" s="69"/>
      <c r="CS817" s="69"/>
      <c r="CT817" s="69"/>
      <c r="CU817" s="66"/>
      <c r="CV817" s="69"/>
      <c r="CW817" s="69"/>
      <c r="CX817" s="69"/>
      <c r="CY817" s="66"/>
      <c r="CZ817" s="69"/>
      <c r="DA817" s="69"/>
      <c r="DB817" s="69"/>
      <c r="DC817" s="66"/>
      <c r="DD817" s="69"/>
      <c r="DE817" s="69"/>
      <c r="DF817" s="69"/>
      <c r="DG817" s="66"/>
      <c r="DH817" s="69"/>
      <c r="DI817" s="69"/>
      <c r="DJ817" s="69"/>
      <c r="DK817" s="70"/>
    </row>
    <row r="818" spans="63:115">
      <c r="BK818" s="69"/>
      <c r="BL818" s="69"/>
      <c r="BM818" s="69"/>
      <c r="BN818" s="66"/>
      <c r="BO818" s="69"/>
      <c r="BP818" s="69"/>
      <c r="BQ818" s="69"/>
      <c r="BR818" s="69"/>
      <c r="BS818" s="69"/>
      <c r="BT818" s="69"/>
      <c r="BU818" s="69"/>
      <c r="BV818" s="69"/>
      <c r="BW818" s="69"/>
      <c r="BX818" s="69"/>
      <c r="BY818" s="69"/>
      <c r="BZ818" s="69"/>
      <c r="CA818" s="66"/>
      <c r="CB818" s="69"/>
      <c r="CC818" s="69"/>
      <c r="CD818" s="69"/>
      <c r="CE818" s="66"/>
      <c r="CF818" s="69"/>
      <c r="CG818" s="69"/>
      <c r="CH818" s="69"/>
      <c r="CI818" s="66"/>
      <c r="CJ818" s="69"/>
      <c r="CK818" s="69"/>
      <c r="CL818" s="69"/>
      <c r="CM818" s="66"/>
      <c r="CN818" s="69"/>
      <c r="CO818" s="69"/>
      <c r="CP818" s="69"/>
      <c r="CQ818" s="66"/>
      <c r="CR818" s="69"/>
      <c r="CS818" s="69"/>
      <c r="CT818" s="69"/>
      <c r="CU818" s="66"/>
      <c r="CV818" s="69"/>
      <c r="CW818" s="69"/>
      <c r="CX818" s="69"/>
      <c r="CY818" s="66"/>
      <c r="CZ818" s="69"/>
      <c r="DA818" s="69"/>
      <c r="DB818" s="69"/>
      <c r="DC818" s="66"/>
      <c r="DD818" s="69"/>
      <c r="DE818" s="69"/>
      <c r="DF818" s="69"/>
      <c r="DG818" s="66"/>
      <c r="DH818" s="69"/>
      <c r="DI818" s="69"/>
      <c r="DJ818" s="69"/>
      <c r="DK818" s="70"/>
    </row>
    <row r="819" spans="63:115">
      <c r="BK819" s="69"/>
      <c r="BL819" s="69"/>
      <c r="BM819" s="69"/>
      <c r="BN819" s="66"/>
      <c r="BO819" s="69"/>
      <c r="BP819" s="69"/>
      <c r="BQ819" s="69"/>
      <c r="BR819" s="69"/>
      <c r="BS819" s="69"/>
      <c r="BT819" s="69"/>
      <c r="BU819" s="69"/>
      <c r="BV819" s="69"/>
      <c r="BW819" s="69"/>
      <c r="BX819" s="69"/>
      <c r="BY819" s="69"/>
      <c r="BZ819" s="69"/>
      <c r="CA819" s="66"/>
      <c r="CB819" s="69"/>
      <c r="CC819" s="69"/>
      <c r="CD819" s="69"/>
      <c r="CE819" s="66"/>
      <c r="CF819" s="69"/>
      <c r="CG819" s="69"/>
      <c r="CH819" s="69"/>
      <c r="CI819" s="66"/>
      <c r="CJ819" s="69"/>
      <c r="CK819" s="69"/>
      <c r="CL819" s="69"/>
      <c r="CM819" s="66"/>
      <c r="CN819" s="69"/>
      <c r="CO819" s="69"/>
      <c r="CP819" s="69"/>
      <c r="CQ819" s="66"/>
      <c r="CR819" s="69"/>
      <c r="CS819" s="69"/>
      <c r="CT819" s="69"/>
      <c r="CU819" s="66"/>
      <c r="CV819" s="69"/>
      <c r="CW819" s="69"/>
      <c r="CX819" s="69"/>
      <c r="CY819" s="66"/>
      <c r="CZ819" s="69"/>
      <c r="DA819" s="69"/>
      <c r="DB819" s="69"/>
      <c r="DC819" s="66"/>
      <c r="DD819" s="69"/>
      <c r="DE819" s="69"/>
      <c r="DF819" s="69"/>
      <c r="DG819" s="66"/>
      <c r="DH819" s="69"/>
      <c r="DI819" s="69"/>
      <c r="DJ819" s="69"/>
      <c r="DK819" s="70"/>
    </row>
    <row r="820" spans="63:115">
      <c r="BK820" s="69"/>
      <c r="BL820" s="69"/>
      <c r="BM820" s="69"/>
      <c r="BN820" s="66"/>
      <c r="BO820" s="69"/>
      <c r="BP820" s="69"/>
      <c r="BQ820" s="69"/>
      <c r="BR820" s="69"/>
      <c r="BS820" s="69"/>
      <c r="BT820" s="69"/>
      <c r="BU820" s="69"/>
      <c r="BV820" s="69"/>
      <c r="BW820" s="69"/>
      <c r="BX820" s="69"/>
      <c r="BY820" s="69"/>
      <c r="BZ820" s="69"/>
      <c r="CA820" s="66"/>
      <c r="CB820" s="69"/>
      <c r="CC820" s="69"/>
      <c r="CD820" s="69"/>
      <c r="CE820" s="66"/>
      <c r="CF820" s="69"/>
      <c r="CG820" s="69"/>
      <c r="CH820" s="69"/>
      <c r="CI820" s="66"/>
      <c r="CJ820" s="69"/>
      <c r="CK820" s="69"/>
      <c r="CL820" s="69"/>
      <c r="CM820" s="66"/>
      <c r="CN820" s="69"/>
      <c r="CO820" s="69"/>
      <c r="CP820" s="69"/>
      <c r="CQ820" s="66"/>
      <c r="CR820" s="69"/>
      <c r="CS820" s="69"/>
      <c r="CT820" s="69"/>
      <c r="CU820" s="66"/>
      <c r="CV820" s="69"/>
      <c r="CW820" s="69"/>
      <c r="CX820" s="69"/>
      <c r="CY820" s="66"/>
      <c r="CZ820" s="69"/>
      <c r="DA820" s="69"/>
      <c r="DB820" s="69"/>
      <c r="DC820" s="66"/>
      <c r="DD820" s="69"/>
      <c r="DE820" s="69"/>
      <c r="DF820" s="69"/>
      <c r="DG820" s="66"/>
      <c r="DH820" s="69"/>
      <c r="DI820" s="69"/>
      <c r="DJ820" s="69"/>
      <c r="DK820" s="70"/>
    </row>
    <row r="821" spans="63:115">
      <c r="BK821" s="69"/>
      <c r="BL821" s="69"/>
      <c r="BM821" s="69"/>
      <c r="BN821" s="66"/>
      <c r="BO821" s="69"/>
      <c r="BP821" s="69"/>
      <c r="BQ821" s="69"/>
      <c r="BR821" s="69"/>
      <c r="BS821" s="69"/>
      <c r="BT821" s="69"/>
      <c r="BU821" s="69"/>
      <c r="BV821" s="69"/>
      <c r="BW821" s="69"/>
      <c r="BX821" s="69"/>
      <c r="BY821" s="69"/>
      <c r="BZ821" s="69"/>
      <c r="CA821" s="66"/>
      <c r="CB821" s="69"/>
      <c r="CC821" s="69"/>
      <c r="CD821" s="69"/>
      <c r="CE821" s="66"/>
      <c r="CF821" s="69"/>
      <c r="CG821" s="69"/>
      <c r="CH821" s="69"/>
      <c r="CI821" s="66"/>
      <c r="CJ821" s="69"/>
      <c r="CK821" s="69"/>
      <c r="CL821" s="69"/>
      <c r="CM821" s="66"/>
      <c r="CN821" s="69"/>
      <c r="CO821" s="69"/>
      <c r="CP821" s="69"/>
      <c r="CQ821" s="66"/>
      <c r="CR821" s="69"/>
      <c r="CS821" s="69"/>
      <c r="CT821" s="69"/>
      <c r="CU821" s="66"/>
      <c r="CV821" s="69"/>
      <c r="CW821" s="69"/>
      <c r="CX821" s="69"/>
      <c r="CY821" s="66"/>
      <c r="CZ821" s="69"/>
      <c r="DA821" s="69"/>
      <c r="DB821" s="69"/>
      <c r="DC821" s="66"/>
      <c r="DD821" s="69"/>
      <c r="DE821" s="69"/>
      <c r="DF821" s="69"/>
      <c r="DG821" s="66"/>
      <c r="DH821" s="69"/>
      <c r="DI821" s="69"/>
      <c r="DJ821" s="69"/>
      <c r="DK821" s="70"/>
    </row>
    <row r="822" spans="63:115">
      <c r="BK822" s="69"/>
      <c r="BL822" s="69"/>
      <c r="BM822" s="69"/>
      <c r="BN822" s="66"/>
      <c r="BO822" s="69"/>
      <c r="BP822" s="69"/>
      <c r="BQ822" s="69"/>
      <c r="BR822" s="69"/>
      <c r="BS822" s="69"/>
      <c r="BT822" s="69"/>
      <c r="BU822" s="69"/>
      <c r="BV822" s="69"/>
      <c r="BW822" s="69"/>
      <c r="BX822" s="69"/>
      <c r="BY822" s="69"/>
      <c r="BZ822" s="69"/>
      <c r="CA822" s="66"/>
      <c r="CB822" s="69"/>
      <c r="CC822" s="69"/>
      <c r="CD822" s="69"/>
      <c r="CE822" s="66"/>
      <c r="CF822" s="69"/>
      <c r="CG822" s="69"/>
      <c r="CH822" s="69"/>
      <c r="CI822" s="66"/>
      <c r="CJ822" s="69"/>
      <c r="CK822" s="69"/>
      <c r="CL822" s="69"/>
      <c r="CM822" s="66"/>
      <c r="CN822" s="69"/>
      <c r="CO822" s="69"/>
      <c r="CP822" s="69"/>
      <c r="CQ822" s="66"/>
      <c r="CR822" s="69"/>
      <c r="CS822" s="69"/>
      <c r="CT822" s="69"/>
      <c r="CU822" s="66"/>
      <c r="CV822" s="69"/>
      <c r="CW822" s="69"/>
      <c r="CX822" s="69"/>
      <c r="CY822" s="66"/>
      <c r="CZ822" s="69"/>
      <c r="DA822" s="69"/>
      <c r="DB822" s="69"/>
      <c r="DC822" s="66"/>
      <c r="DD822" s="69"/>
      <c r="DE822" s="69"/>
      <c r="DF822" s="69"/>
      <c r="DG822" s="66"/>
      <c r="DH822" s="69"/>
      <c r="DI822" s="69"/>
      <c r="DJ822" s="69"/>
      <c r="DK822" s="70"/>
    </row>
    <row r="823" spans="63:115">
      <c r="BK823" s="69"/>
      <c r="BL823" s="69"/>
      <c r="BM823" s="69"/>
      <c r="BN823" s="66"/>
      <c r="BO823" s="69"/>
      <c r="BP823" s="69"/>
      <c r="BQ823" s="69"/>
      <c r="BR823" s="69"/>
      <c r="BS823" s="69"/>
      <c r="BT823" s="69"/>
      <c r="BU823" s="69"/>
      <c r="BV823" s="69"/>
      <c r="BW823" s="69"/>
      <c r="BX823" s="69"/>
      <c r="BY823" s="69"/>
      <c r="BZ823" s="69"/>
      <c r="CA823" s="66"/>
      <c r="CB823" s="69"/>
      <c r="CC823" s="69"/>
      <c r="CD823" s="69"/>
      <c r="CE823" s="66"/>
      <c r="CF823" s="69"/>
      <c r="CG823" s="69"/>
      <c r="CH823" s="69"/>
      <c r="CI823" s="66"/>
      <c r="CJ823" s="69"/>
      <c r="CK823" s="69"/>
      <c r="CL823" s="69"/>
      <c r="CM823" s="66"/>
      <c r="CN823" s="69"/>
      <c r="CO823" s="69"/>
      <c r="CP823" s="69"/>
      <c r="CQ823" s="66"/>
      <c r="CR823" s="69"/>
      <c r="CS823" s="69"/>
      <c r="CT823" s="69"/>
      <c r="CU823" s="66"/>
      <c r="CV823" s="69"/>
      <c r="CW823" s="69"/>
      <c r="CX823" s="69"/>
      <c r="CY823" s="66"/>
      <c r="CZ823" s="69"/>
      <c r="DA823" s="69"/>
      <c r="DB823" s="69"/>
      <c r="DC823" s="66"/>
      <c r="DD823" s="69"/>
      <c r="DE823" s="69"/>
      <c r="DF823" s="69"/>
      <c r="DG823" s="66"/>
      <c r="DH823" s="69"/>
      <c r="DI823" s="69"/>
      <c r="DJ823" s="69"/>
      <c r="DK823" s="70"/>
    </row>
    <row r="824" spans="63:115">
      <c r="BK824" s="69"/>
      <c r="BL824" s="69"/>
      <c r="BM824" s="69"/>
      <c r="BN824" s="66"/>
      <c r="BO824" s="69"/>
      <c r="BP824" s="69"/>
      <c r="BQ824" s="69"/>
      <c r="BR824" s="69"/>
      <c r="BS824" s="69"/>
      <c r="BT824" s="69"/>
      <c r="BU824" s="69"/>
      <c r="BV824" s="69"/>
      <c r="BW824" s="69"/>
      <c r="BX824" s="69"/>
      <c r="BY824" s="69"/>
      <c r="BZ824" s="69"/>
      <c r="CA824" s="66"/>
      <c r="CB824" s="69"/>
      <c r="CC824" s="69"/>
      <c r="CD824" s="69"/>
      <c r="CE824" s="66"/>
      <c r="CF824" s="69"/>
      <c r="CG824" s="69"/>
      <c r="CH824" s="69"/>
      <c r="CI824" s="66"/>
      <c r="CJ824" s="69"/>
      <c r="CK824" s="69"/>
      <c r="CL824" s="69"/>
      <c r="CM824" s="66"/>
      <c r="CN824" s="69"/>
      <c r="CO824" s="69"/>
      <c r="CP824" s="69"/>
      <c r="CQ824" s="66"/>
      <c r="CR824" s="69"/>
      <c r="CS824" s="69"/>
      <c r="CT824" s="69"/>
      <c r="CU824" s="66"/>
      <c r="CV824" s="69"/>
      <c r="CW824" s="69"/>
      <c r="CX824" s="69"/>
      <c r="CY824" s="66"/>
      <c r="CZ824" s="69"/>
      <c r="DA824" s="69"/>
      <c r="DB824" s="69"/>
      <c r="DC824" s="66"/>
      <c r="DD824" s="69"/>
      <c r="DE824" s="69"/>
      <c r="DF824" s="69"/>
      <c r="DG824" s="66"/>
      <c r="DH824" s="69"/>
      <c r="DI824" s="69"/>
      <c r="DJ824" s="69"/>
      <c r="DK824" s="70"/>
    </row>
    <row r="825" spans="63:115">
      <c r="BK825" s="69"/>
      <c r="BL825" s="69"/>
      <c r="BM825" s="69"/>
      <c r="BN825" s="66"/>
      <c r="BO825" s="69"/>
      <c r="BP825" s="69"/>
      <c r="BQ825" s="69"/>
      <c r="BR825" s="69"/>
      <c r="BS825" s="69"/>
      <c r="BT825" s="69"/>
      <c r="BU825" s="69"/>
      <c r="BV825" s="69"/>
      <c r="BW825" s="69"/>
      <c r="BX825" s="69"/>
      <c r="BY825" s="69"/>
      <c r="BZ825" s="69"/>
      <c r="CA825" s="66"/>
      <c r="CB825" s="69"/>
      <c r="CC825" s="69"/>
      <c r="CD825" s="69"/>
      <c r="CE825" s="66"/>
      <c r="CF825" s="69"/>
      <c r="CG825" s="69"/>
      <c r="CH825" s="69"/>
      <c r="CI825" s="66"/>
      <c r="CJ825" s="69"/>
      <c r="CK825" s="69"/>
      <c r="CL825" s="69"/>
      <c r="CM825" s="66"/>
      <c r="CN825" s="69"/>
      <c r="CO825" s="69"/>
      <c r="CP825" s="69"/>
      <c r="CQ825" s="66"/>
      <c r="CR825" s="69"/>
      <c r="CS825" s="69"/>
      <c r="CT825" s="69"/>
      <c r="CU825" s="66"/>
      <c r="CV825" s="69"/>
      <c r="CW825" s="69"/>
      <c r="CX825" s="69"/>
      <c r="CY825" s="66"/>
      <c r="CZ825" s="69"/>
      <c r="DA825" s="69"/>
      <c r="DB825" s="69"/>
      <c r="DC825" s="66"/>
      <c r="DD825" s="69"/>
      <c r="DE825" s="69"/>
      <c r="DF825" s="69"/>
      <c r="DG825" s="66"/>
      <c r="DH825" s="69"/>
      <c r="DI825" s="69"/>
      <c r="DJ825" s="69"/>
      <c r="DK825" s="70"/>
    </row>
    <row r="826" spans="63:115">
      <c r="BK826" s="69"/>
      <c r="BL826" s="69"/>
      <c r="BM826" s="69"/>
      <c r="BN826" s="66"/>
      <c r="BO826" s="69"/>
      <c r="BP826" s="69"/>
      <c r="BQ826" s="69"/>
      <c r="BR826" s="69"/>
      <c r="BS826" s="69"/>
      <c r="BT826" s="69"/>
      <c r="BU826" s="69"/>
      <c r="BV826" s="69"/>
      <c r="BW826" s="69"/>
      <c r="BX826" s="69"/>
      <c r="BY826" s="69"/>
      <c r="BZ826" s="69"/>
      <c r="CA826" s="66"/>
      <c r="CB826" s="69"/>
      <c r="CC826" s="69"/>
      <c r="CD826" s="69"/>
      <c r="CE826" s="66"/>
      <c r="CF826" s="69"/>
      <c r="CG826" s="69"/>
      <c r="CH826" s="69"/>
      <c r="CI826" s="66"/>
      <c r="CJ826" s="69"/>
      <c r="CK826" s="69"/>
      <c r="CL826" s="69"/>
      <c r="CM826" s="66"/>
      <c r="CN826" s="69"/>
      <c r="CO826" s="69"/>
      <c r="CP826" s="69"/>
      <c r="CQ826" s="66"/>
      <c r="CR826" s="69"/>
      <c r="CS826" s="69"/>
      <c r="CT826" s="69"/>
      <c r="CU826" s="66"/>
      <c r="CV826" s="69"/>
      <c r="CW826" s="69"/>
      <c r="CX826" s="69"/>
      <c r="CY826" s="66"/>
      <c r="CZ826" s="69"/>
      <c r="DA826" s="69"/>
      <c r="DB826" s="69"/>
      <c r="DC826" s="66"/>
      <c r="DD826" s="69"/>
      <c r="DE826" s="69"/>
      <c r="DF826" s="69"/>
      <c r="DG826" s="66"/>
      <c r="DH826" s="69"/>
      <c r="DI826" s="69"/>
      <c r="DJ826" s="69"/>
      <c r="DK826" s="70"/>
    </row>
    <row r="827" spans="63:115">
      <c r="BK827" s="69"/>
      <c r="BL827" s="69"/>
      <c r="BM827" s="69"/>
      <c r="BN827" s="66"/>
      <c r="BO827" s="69"/>
      <c r="BP827" s="69"/>
      <c r="BQ827" s="69"/>
      <c r="BR827" s="69"/>
      <c r="BS827" s="69"/>
      <c r="BT827" s="69"/>
      <c r="BU827" s="69"/>
      <c r="BV827" s="69"/>
      <c r="BW827" s="69"/>
      <c r="BX827" s="69"/>
      <c r="BY827" s="69"/>
      <c r="BZ827" s="69"/>
      <c r="CA827" s="66"/>
      <c r="CB827" s="69"/>
      <c r="CC827" s="69"/>
      <c r="CD827" s="69"/>
      <c r="CE827" s="66"/>
      <c r="CF827" s="69"/>
      <c r="CG827" s="69"/>
      <c r="CH827" s="69"/>
      <c r="CI827" s="66"/>
      <c r="CJ827" s="69"/>
      <c r="CK827" s="69"/>
      <c r="CL827" s="69"/>
      <c r="CM827" s="66"/>
      <c r="CN827" s="69"/>
      <c r="CO827" s="69"/>
      <c r="CP827" s="69"/>
      <c r="CQ827" s="66"/>
      <c r="CR827" s="69"/>
      <c r="CS827" s="69"/>
      <c r="CT827" s="69"/>
      <c r="CU827" s="66"/>
      <c r="CV827" s="69"/>
      <c r="CW827" s="69"/>
      <c r="CX827" s="69"/>
      <c r="CY827" s="66"/>
      <c r="CZ827" s="69"/>
      <c r="DA827" s="69"/>
      <c r="DB827" s="69"/>
      <c r="DC827" s="66"/>
      <c r="DD827" s="69"/>
      <c r="DE827" s="69"/>
      <c r="DF827" s="69"/>
      <c r="DG827" s="66"/>
      <c r="DH827" s="69"/>
      <c r="DI827" s="69"/>
      <c r="DJ827" s="69"/>
      <c r="DK827" s="70"/>
    </row>
    <row r="828" spans="63:115">
      <c r="BK828" s="69"/>
      <c r="BL828" s="69"/>
      <c r="BM828" s="69"/>
      <c r="BN828" s="66"/>
      <c r="BO828" s="69"/>
      <c r="BP828" s="69"/>
      <c r="BQ828" s="69"/>
      <c r="BR828" s="69"/>
      <c r="BS828" s="69"/>
      <c r="BT828" s="69"/>
      <c r="BU828" s="69"/>
      <c r="BV828" s="69"/>
      <c r="BW828" s="69"/>
      <c r="BX828" s="69"/>
      <c r="BY828" s="69"/>
      <c r="BZ828" s="69"/>
      <c r="CA828" s="66"/>
      <c r="CB828" s="69"/>
      <c r="CC828" s="69"/>
      <c r="CD828" s="69"/>
      <c r="CE828" s="66"/>
      <c r="CF828" s="69"/>
      <c r="CG828" s="69"/>
      <c r="CH828" s="69"/>
      <c r="CI828" s="66"/>
      <c r="CJ828" s="69"/>
      <c r="CK828" s="69"/>
      <c r="CL828" s="69"/>
      <c r="CM828" s="66"/>
      <c r="CN828" s="69"/>
      <c r="CO828" s="69"/>
      <c r="CP828" s="69"/>
      <c r="CQ828" s="66"/>
      <c r="CR828" s="69"/>
      <c r="CS828" s="69"/>
      <c r="CT828" s="69"/>
      <c r="CU828" s="66"/>
      <c r="CV828" s="69"/>
      <c r="CW828" s="69"/>
      <c r="CX828" s="69"/>
      <c r="CY828" s="66"/>
      <c r="CZ828" s="69"/>
      <c r="DA828" s="69"/>
      <c r="DB828" s="69"/>
      <c r="DC828" s="66"/>
      <c r="DD828" s="69"/>
      <c r="DE828" s="69"/>
      <c r="DF828" s="69"/>
      <c r="DG828" s="66"/>
      <c r="DH828" s="69"/>
      <c r="DI828" s="69"/>
      <c r="DJ828" s="69"/>
      <c r="DK828" s="70"/>
    </row>
    <row r="829" spans="63:115">
      <c r="BK829" s="69"/>
      <c r="BL829" s="69"/>
      <c r="BM829" s="69"/>
      <c r="BN829" s="66"/>
      <c r="BO829" s="69"/>
      <c r="BP829" s="69"/>
      <c r="BQ829" s="69"/>
      <c r="BR829" s="69"/>
      <c r="BS829" s="69"/>
      <c r="BT829" s="69"/>
      <c r="BU829" s="69"/>
      <c r="BV829" s="69"/>
      <c r="BW829" s="69"/>
      <c r="BX829" s="69"/>
      <c r="BY829" s="69"/>
      <c r="BZ829" s="69"/>
      <c r="CA829" s="66"/>
      <c r="CB829" s="69"/>
      <c r="CC829" s="69"/>
      <c r="CD829" s="69"/>
      <c r="CE829" s="66"/>
      <c r="CF829" s="69"/>
      <c r="CG829" s="69"/>
      <c r="CH829" s="69"/>
      <c r="CI829" s="66"/>
      <c r="CJ829" s="69"/>
      <c r="CK829" s="69"/>
      <c r="CL829" s="69"/>
      <c r="CM829" s="66"/>
      <c r="CN829" s="69"/>
      <c r="CO829" s="69"/>
      <c r="CP829" s="69"/>
      <c r="CQ829" s="66"/>
      <c r="CR829" s="69"/>
      <c r="CS829" s="69"/>
      <c r="CT829" s="69"/>
      <c r="CU829" s="66"/>
      <c r="CV829" s="69"/>
      <c r="CW829" s="69"/>
      <c r="CX829" s="69"/>
      <c r="CY829" s="66"/>
      <c r="CZ829" s="69"/>
      <c r="DA829" s="69"/>
      <c r="DB829" s="69"/>
      <c r="DC829" s="66"/>
      <c r="DD829" s="69"/>
      <c r="DE829" s="69"/>
      <c r="DF829" s="69"/>
      <c r="DG829" s="66"/>
      <c r="DH829" s="69"/>
      <c r="DI829" s="69"/>
      <c r="DJ829" s="69"/>
      <c r="DK829" s="70"/>
    </row>
    <row r="830" spans="63:115">
      <c r="BK830" s="69"/>
      <c r="BL830" s="69"/>
      <c r="BM830" s="69"/>
      <c r="BN830" s="66"/>
      <c r="BO830" s="69"/>
      <c r="BP830" s="69"/>
      <c r="BQ830" s="69"/>
      <c r="BR830" s="69"/>
      <c r="BS830" s="69"/>
      <c r="BT830" s="69"/>
      <c r="BU830" s="69"/>
      <c r="BV830" s="69"/>
      <c r="BW830" s="69"/>
      <c r="BX830" s="69"/>
      <c r="BY830" s="69"/>
      <c r="BZ830" s="69"/>
      <c r="CA830" s="66"/>
      <c r="CB830" s="69"/>
      <c r="CC830" s="69"/>
      <c r="CD830" s="69"/>
      <c r="CE830" s="66"/>
      <c r="CF830" s="69"/>
      <c r="CG830" s="69"/>
      <c r="CH830" s="69"/>
      <c r="CI830" s="66"/>
      <c r="CJ830" s="69"/>
      <c r="CK830" s="69"/>
      <c r="CL830" s="69"/>
      <c r="CM830" s="66"/>
      <c r="CN830" s="69"/>
      <c r="CO830" s="69"/>
      <c r="CP830" s="69"/>
      <c r="CQ830" s="66"/>
      <c r="CR830" s="69"/>
      <c r="CS830" s="69"/>
      <c r="CT830" s="69"/>
      <c r="CU830" s="66"/>
      <c r="CV830" s="69"/>
      <c r="CW830" s="69"/>
      <c r="CX830" s="69"/>
      <c r="CY830" s="66"/>
      <c r="CZ830" s="69"/>
      <c r="DA830" s="69"/>
      <c r="DB830" s="69"/>
      <c r="DC830" s="66"/>
      <c r="DD830" s="69"/>
      <c r="DE830" s="69"/>
      <c r="DF830" s="69"/>
      <c r="DG830" s="66"/>
      <c r="DH830" s="69"/>
      <c r="DI830" s="69"/>
      <c r="DJ830" s="69"/>
      <c r="DK830" s="70"/>
    </row>
    <row r="831" spans="63:115">
      <c r="BK831" s="69"/>
      <c r="BL831" s="69"/>
      <c r="BM831" s="69"/>
      <c r="BN831" s="66"/>
      <c r="BO831" s="69"/>
      <c r="BP831" s="69"/>
      <c r="BQ831" s="69"/>
      <c r="BR831" s="69"/>
      <c r="BS831" s="69"/>
      <c r="BT831" s="69"/>
      <c r="BU831" s="69"/>
      <c r="BV831" s="69"/>
      <c r="BW831" s="69"/>
      <c r="BX831" s="69"/>
      <c r="BY831" s="69"/>
      <c r="BZ831" s="69"/>
      <c r="CA831" s="66"/>
      <c r="CB831" s="69"/>
      <c r="CC831" s="69"/>
      <c r="CD831" s="69"/>
      <c r="CE831" s="66"/>
      <c r="CF831" s="69"/>
      <c r="CG831" s="69"/>
      <c r="CH831" s="69"/>
      <c r="CI831" s="66"/>
      <c r="CJ831" s="69"/>
      <c r="CK831" s="69"/>
      <c r="CL831" s="69"/>
      <c r="CM831" s="66"/>
      <c r="CN831" s="69"/>
      <c r="CO831" s="69"/>
      <c r="CP831" s="69"/>
      <c r="CQ831" s="66"/>
      <c r="CR831" s="69"/>
      <c r="CS831" s="69"/>
      <c r="CT831" s="69"/>
      <c r="CU831" s="66"/>
      <c r="CV831" s="69"/>
      <c r="CW831" s="69"/>
      <c r="CX831" s="69"/>
      <c r="CY831" s="66"/>
      <c r="CZ831" s="69"/>
      <c r="DA831" s="69"/>
      <c r="DB831" s="69"/>
      <c r="DC831" s="66"/>
      <c r="DD831" s="69"/>
      <c r="DE831" s="69"/>
      <c r="DF831" s="69"/>
      <c r="DG831" s="66"/>
      <c r="DH831" s="69"/>
      <c r="DI831" s="69"/>
      <c r="DJ831" s="69"/>
      <c r="DK831" s="70"/>
    </row>
    <row r="832" spans="63:115">
      <c r="BK832" s="69"/>
      <c r="BL832" s="69"/>
      <c r="BM832" s="69"/>
      <c r="BN832" s="66"/>
      <c r="BO832" s="69"/>
      <c r="BP832" s="69"/>
      <c r="BQ832" s="69"/>
      <c r="BR832" s="69"/>
      <c r="BS832" s="69"/>
      <c r="BT832" s="69"/>
      <c r="BU832" s="69"/>
      <c r="BV832" s="69"/>
      <c r="BW832" s="69"/>
      <c r="BX832" s="69"/>
      <c r="BY832" s="69"/>
      <c r="BZ832" s="69"/>
      <c r="CA832" s="66"/>
      <c r="CB832" s="69"/>
      <c r="CC832" s="69"/>
      <c r="CD832" s="69"/>
      <c r="CE832" s="66"/>
      <c r="CF832" s="69"/>
      <c r="CG832" s="69"/>
      <c r="CH832" s="69"/>
      <c r="CI832" s="66"/>
      <c r="CJ832" s="69"/>
      <c r="CK832" s="69"/>
      <c r="CL832" s="69"/>
      <c r="CM832" s="66"/>
      <c r="CN832" s="69"/>
      <c r="CO832" s="69"/>
      <c r="CP832" s="69"/>
      <c r="CQ832" s="66"/>
      <c r="CR832" s="69"/>
      <c r="CS832" s="69"/>
      <c r="CT832" s="69"/>
      <c r="CU832" s="66"/>
      <c r="CV832" s="69"/>
      <c r="CW832" s="69"/>
      <c r="CX832" s="69"/>
      <c r="CY832" s="66"/>
      <c r="CZ832" s="69"/>
      <c r="DA832" s="69"/>
      <c r="DB832" s="69"/>
      <c r="DC832" s="66"/>
      <c r="DD832" s="69"/>
      <c r="DE832" s="69"/>
      <c r="DF832" s="69"/>
      <c r="DG832" s="66"/>
      <c r="DH832" s="69"/>
      <c r="DI832" s="69"/>
      <c r="DJ832" s="69"/>
      <c r="DK832" s="70"/>
    </row>
    <row r="833" spans="63:115">
      <c r="BK833" s="69"/>
      <c r="BL833" s="69"/>
      <c r="BM833" s="69"/>
      <c r="BN833" s="66"/>
      <c r="BO833" s="69"/>
      <c r="BP833" s="69"/>
      <c r="BQ833" s="69"/>
      <c r="BR833" s="69"/>
      <c r="BS833" s="69"/>
      <c r="BT833" s="69"/>
      <c r="BU833" s="69"/>
      <c r="BV833" s="69"/>
      <c r="BW833" s="69"/>
      <c r="BX833" s="69"/>
      <c r="BY833" s="69"/>
      <c r="BZ833" s="69"/>
      <c r="CA833" s="66"/>
      <c r="CB833" s="69"/>
      <c r="CC833" s="69"/>
      <c r="CD833" s="69"/>
      <c r="CE833" s="66"/>
      <c r="CF833" s="69"/>
      <c r="CG833" s="69"/>
      <c r="CH833" s="69"/>
      <c r="CI833" s="66"/>
      <c r="CJ833" s="69"/>
      <c r="CK833" s="69"/>
      <c r="CL833" s="69"/>
      <c r="CM833" s="66"/>
      <c r="CN833" s="69"/>
      <c r="CO833" s="69"/>
      <c r="CP833" s="69"/>
      <c r="CQ833" s="66"/>
      <c r="CR833" s="69"/>
      <c r="CS833" s="69"/>
      <c r="CT833" s="69"/>
      <c r="CU833" s="66"/>
      <c r="CV833" s="69"/>
      <c r="CW833" s="69"/>
      <c r="CX833" s="69"/>
      <c r="CY833" s="66"/>
      <c r="CZ833" s="69"/>
      <c r="DA833" s="69"/>
      <c r="DB833" s="69"/>
      <c r="DC833" s="66"/>
      <c r="DD833" s="69"/>
      <c r="DE833" s="69"/>
      <c r="DF833" s="69"/>
      <c r="DG833" s="66"/>
      <c r="DH833" s="69"/>
      <c r="DI833" s="69"/>
      <c r="DJ833" s="69"/>
      <c r="DK833" s="70"/>
    </row>
    <row r="834" spans="63:115">
      <c r="BK834" s="69"/>
      <c r="BL834" s="69"/>
      <c r="BM834" s="69"/>
      <c r="BN834" s="66"/>
      <c r="BO834" s="69"/>
      <c r="BP834" s="69"/>
      <c r="BQ834" s="69"/>
      <c r="BR834" s="69"/>
      <c r="BS834" s="69"/>
      <c r="BT834" s="69"/>
      <c r="BU834" s="69"/>
      <c r="BV834" s="69"/>
      <c r="BW834" s="69"/>
      <c r="BX834" s="69"/>
      <c r="BY834" s="69"/>
      <c r="BZ834" s="69"/>
      <c r="CA834" s="66"/>
      <c r="CB834" s="69"/>
      <c r="CC834" s="69"/>
      <c r="CD834" s="69"/>
      <c r="CE834" s="66"/>
      <c r="CF834" s="69"/>
      <c r="CG834" s="69"/>
      <c r="CH834" s="69"/>
      <c r="CI834" s="66"/>
      <c r="CJ834" s="69"/>
      <c r="CK834" s="69"/>
      <c r="CL834" s="69"/>
      <c r="CM834" s="66"/>
      <c r="CN834" s="69"/>
      <c r="CO834" s="69"/>
      <c r="CP834" s="69"/>
      <c r="CQ834" s="66"/>
      <c r="CR834" s="69"/>
      <c r="CS834" s="69"/>
      <c r="CT834" s="69"/>
      <c r="CU834" s="66"/>
      <c r="CV834" s="69"/>
      <c r="CW834" s="69"/>
      <c r="CX834" s="69"/>
      <c r="CY834" s="66"/>
      <c r="CZ834" s="69"/>
      <c r="DA834" s="69"/>
      <c r="DB834" s="69"/>
      <c r="DC834" s="66"/>
      <c r="DD834" s="69"/>
      <c r="DE834" s="69"/>
      <c r="DF834" s="69"/>
      <c r="DG834" s="66"/>
      <c r="DH834" s="69"/>
      <c r="DI834" s="69"/>
      <c r="DJ834" s="69"/>
      <c r="DK834" s="70"/>
    </row>
    <row r="835" spans="63:115">
      <c r="BK835" s="69"/>
      <c r="BL835" s="69"/>
      <c r="BM835" s="69"/>
      <c r="BN835" s="66"/>
      <c r="BO835" s="69"/>
      <c r="BP835" s="69"/>
      <c r="BQ835" s="69"/>
      <c r="BR835" s="69"/>
      <c r="BS835" s="69"/>
      <c r="BT835" s="69"/>
      <c r="BU835" s="69"/>
      <c r="BV835" s="69"/>
      <c r="BW835" s="69"/>
      <c r="BX835" s="69"/>
      <c r="BY835" s="69"/>
      <c r="BZ835" s="69"/>
      <c r="CA835" s="66"/>
      <c r="CB835" s="69"/>
      <c r="CC835" s="69"/>
      <c r="CD835" s="69"/>
      <c r="CE835" s="66"/>
      <c r="CF835" s="69"/>
      <c r="CG835" s="69"/>
      <c r="CH835" s="69"/>
      <c r="CI835" s="66"/>
      <c r="CJ835" s="69"/>
      <c r="CK835" s="69"/>
      <c r="CL835" s="69"/>
      <c r="CM835" s="66"/>
      <c r="CN835" s="69"/>
      <c r="CO835" s="69"/>
      <c r="CP835" s="69"/>
      <c r="CQ835" s="66"/>
      <c r="CR835" s="69"/>
      <c r="CS835" s="69"/>
      <c r="CT835" s="69"/>
      <c r="CU835" s="66"/>
      <c r="CV835" s="69"/>
      <c r="CW835" s="69"/>
      <c r="CX835" s="69"/>
      <c r="CY835" s="66"/>
      <c r="CZ835" s="69"/>
      <c r="DA835" s="69"/>
      <c r="DB835" s="69"/>
      <c r="DC835" s="66"/>
      <c r="DD835" s="69"/>
      <c r="DE835" s="69"/>
      <c r="DF835" s="69"/>
      <c r="DG835" s="66"/>
      <c r="DH835" s="69"/>
      <c r="DI835" s="69"/>
      <c r="DJ835" s="69"/>
      <c r="DK835" s="70"/>
    </row>
    <row r="836" spans="63:115">
      <c r="BK836" s="69"/>
      <c r="BL836" s="69"/>
      <c r="BM836" s="69"/>
      <c r="BN836" s="66"/>
      <c r="BO836" s="69"/>
      <c r="BP836" s="69"/>
      <c r="BQ836" s="69"/>
      <c r="BR836" s="69"/>
      <c r="BS836" s="69"/>
      <c r="BT836" s="69"/>
      <c r="BU836" s="69"/>
      <c r="BV836" s="69"/>
      <c r="BW836" s="69"/>
      <c r="BX836" s="69"/>
      <c r="BY836" s="69"/>
      <c r="BZ836" s="69"/>
      <c r="CA836" s="66"/>
      <c r="CB836" s="69"/>
      <c r="CC836" s="69"/>
      <c r="CD836" s="69"/>
      <c r="CE836" s="66"/>
      <c r="CF836" s="69"/>
      <c r="CG836" s="69"/>
      <c r="CH836" s="69"/>
      <c r="CI836" s="66"/>
      <c r="CJ836" s="69"/>
      <c r="CK836" s="69"/>
      <c r="CL836" s="69"/>
      <c r="CM836" s="66"/>
      <c r="CN836" s="69"/>
      <c r="CO836" s="69"/>
      <c r="CP836" s="69"/>
      <c r="CQ836" s="66"/>
      <c r="CR836" s="69"/>
      <c r="CS836" s="69"/>
      <c r="CT836" s="69"/>
      <c r="CU836" s="66"/>
      <c r="CV836" s="69"/>
      <c r="CW836" s="69"/>
      <c r="CX836" s="69"/>
      <c r="CY836" s="66"/>
      <c r="CZ836" s="69"/>
      <c r="DA836" s="69"/>
      <c r="DB836" s="69"/>
      <c r="DC836" s="66"/>
      <c r="DD836" s="69"/>
      <c r="DE836" s="69"/>
      <c r="DF836" s="69"/>
      <c r="DG836" s="66"/>
      <c r="DH836" s="69"/>
      <c r="DI836" s="69"/>
      <c r="DJ836" s="69"/>
      <c r="DK836" s="70"/>
    </row>
    <row r="837" spans="63:115">
      <c r="BK837" s="69"/>
      <c r="BL837" s="69"/>
      <c r="BM837" s="69"/>
      <c r="BN837" s="66"/>
      <c r="BO837" s="69"/>
      <c r="BP837" s="69"/>
      <c r="BQ837" s="69"/>
      <c r="BR837" s="69"/>
      <c r="BS837" s="69"/>
      <c r="BT837" s="69"/>
      <c r="BU837" s="69"/>
      <c r="BV837" s="69"/>
      <c r="BW837" s="69"/>
      <c r="BX837" s="69"/>
      <c r="BY837" s="69"/>
      <c r="BZ837" s="69"/>
      <c r="CA837" s="66"/>
      <c r="CB837" s="69"/>
      <c r="CC837" s="69"/>
      <c r="CD837" s="69"/>
      <c r="CE837" s="66"/>
      <c r="CF837" s="69"/>
      <c r="CG837" s="69"/>
      <c r="CH837" s="69"/>
      <c r="CI837" s="66"/>
      <c r="CJ837" s="69"/>
      <c r="CK837" s="69"/>
      <c r="CL837" s="69"/>
      <c r="CM837" s="66"/>
      <c r="CN837" s="69"/>
      <c r="CO837" s="69"/>
      <c r="CP837" s="69"/>
      <c r="CQ837" s="66"/>
      <c r="CR837" s="69"/>
      <c r="CS837" s="69"/>
      <c r="CT837" s="69"/>
      <c r="CU837" s="66"/>
      <c r="CV837" s="69"/>
      <c r="CW837" s="69"/>
      <c r="CX837" s="69"/>
      <c r="CY837" s="66"/>
      <c r="CZ837" s="69"/>
      <c r="DA837" s="69"/>
      <c r="DB837" s="69"/>
      <c r="DC837" s="66"/>
      <c r="DD837" s="69"/>
      <c r="DE837" s="69"/>
      <c r="DF837" s="69"/>
      <c r="DG837" s="66"/>
      <c r="DH837" s="69"/>
      <c r="DI837" s="69"/>
      <c r="DJ837" s="69"/>
      <c r="DK837" s="70"/>
    </row>
    <row r="838" spans="63:115">
      <c r="BK838" s="69"/>
      <c r="BL838" s="69"/>
      <c r="BM838" s="69"/>
      <c r="BN838" s="66"/>
      <c r="BO838" s="69"/>
      <c r="BP838" s="69"/>
      <c r="BQ838" s="69"/>
      <c r="BR838" s="69"/>
      <c r="BS838" s="69"/>
      <c r="BT838" s="69"/>
      <c r="BU838" s="69"/>
      <c r="BV838" s="69"/>
      <c r="BW838" s="69"/>
      <c r="BX838" s="69"/>
      <c r="BY838" s="69"/>
      <c r="BZ838" s="69"/>
      <c r="CA838" s="66"/>
      <c r="CB838" s="69"/>
      <c r="CC838" s="69"/>
      <c r="CD838" s="69"/>
      <c r="CE838" s="66"/>
      <c r="CF838" s="69"/>
      <c r="CG838" s="69"/>
      <c r="CH838" s="69"/>
      <c r="CI838" s="66"/>
      <c r="CJ838" s="69"/>
      <c r="CK838" s="69"/>
      <c r="CL838" s="69"/>
      <c r="CM838" s="66"/>
      <c r="CN838" s="69"/>
      <c r="CO838" s="69"/>
      <c r="CP838" s="69"/>
      <c r="CQ838" s="66"/>
      <c r="CR838" s="69"/>
      <c r="CS838" s="69"/>
      <c r="CT838" s="69"/>
      <c r="CU838" s="66"/>
      <c r="CV838" s="69"/>
      <c r="CW838" s="69"/>
      <c r="CX838" s="69"/>
      <c r="CY838" s="66"/>
      <c r="CZ838" s="69"/>
      <c r="DA838" s="69"/>
      <c r="DB838" s="69"/>
      <c r="DC838" s="66"/>
      <c r="DD838" s="69"/>
      <c r="DE838" s="69"/>
      <c r="DF838" s="69"/>
      <c r="DG838" s="66"/>
      <c r="DH838" s="69"/>
      <c r="DI838" s="69"/>
      <c r="DJ838" s="69"/>
      <c r="DK838" s="70"/>
    </row>
    <row r="839" spans="63:115">
      <c r="BK839" s="69"/>
      <c r="BL839" s="69"/>
      <c r="BM839" s="69"/>
      <c r="BN839" s="66"/>
      <c r="BO839" s="69"/>
      <c r="BP839" s="69"/>
      <c r="BQ839" s="69"/>
      <c r="BR839" s="69"/>
      <c r="BS839" s="69"/>
      <c r="BT839" s="69"/>
      <c r="BU839" s="69"/>
      <c r="BV839" s="69"/>
      <c r="BW839" s="69"/>
      <c r="BX839" s="69"/>
      <c r="BY839" s="69"/>
      <c r="BZ839" s="69"/>
      <c r="CA839" s="66"/>
      <c r="CB839" s="69"/>
      <c r="CC839" s="69"/>
      <c r="CD839" s="69"/>
      <c r="CE839" s="66"/>
      <c r="CF839" s="69"/>
      <c r="CG839" s="69"/>
      <c r="CH839" s="69"/>
      <c r="CI839" s="66"/>
      <c r="CJ839" s="69"/>
      <c r="CK839" s="69"/>
      <c r="CL839" s="69"/>
      <c r="CM839" s="66"/>
      <c r="CN839" s="69"/>
      <c r="CO839" s="69"/>
      <c r="CP839" s="69"/>
      <c r="CQ839" s="66"/>
      <c r="CR839" s="69"/>
      <c r="CS839" s="69"/>
      <c r="CT839" s="69"/>
      <c r="CU839" s="66"/>
      <c r="CV839" s="69"/>
      <c r="CW839" s="69"/>
      <c r="CX839" s="69"/>
      <c r="CY839" s="66"/>
      <c r="CZ839" s="69"/>
      <c r="DA839" s="69"/>
      <c r="DB839" s="69"/>
      <c r="DC839" s="66"/>
      <c r="DD839" s="69"/>
      <c r="DE839" s="69"/>
      <c r="DF839" s="69"/>
      <c r="DG839" s="66"/>
      <c r="DH839" s="69"/>
      <c r="DI839" s="69"/>
      <c r="DJ839" s="69"/>
      <c r="DK839" s="70"/>
    </row>
    <row r="840" spans="63:115">
      <c r="BK840" s="69"/>
      <c r="BL840" s="69"/>
      <c r="BM840" s="69"/>
      <c r="BN840" s="66"/>
      <c r="BO840" s="69"/>
      <c r="BP840" s="69"/>
      <c r="BQ840" s="69"/>
      <c r="BR840" s="69"/>
      <c r="BS840" s="69"/>
      <c r="BT840" s="69"/>
      <c r="BU840" s="69"/>
      <c r="BV840" s="69"/>
      <c r="BW840" s="69"/>
      <c r="BX840" s="69"/>
      <c r="BY840" s="69"/>
      <c r="BZ840" s="69"/>
      <c r="CA840" s="66"/>
      <c r="CB840" s="69"/>
      <c r="CC840" s="69"/>
      <c r="CD840" s="69"/>
      <c r="CE840" s="66"/>
      <c r="CF840" s="69"/>
      <c r="CG840" s="69"/>
      <c r="CH840" s="69"/>
      <c r="CI840" s="66"/>
      <c r="CJ840" s="69"/>
      <c r="CK840" s="69"/>
      <c r="CL840" s="69"/>
      <c r="CM840" s="66"/>
      <c r="CN840" s="69"/>
      <c r="CO840" s="69"/>
      <c r="CP840" s="69"/>
      <c r="CQ840" s="66"/>
      <c r="CR840" s="69"/>
      <c r="CS840" s="69"/>
      <c r="CT840" s="69"/>
      <c r="CU840" s="66"/>
      <c r="CV840" s="69"/>
      <c r="CW840" s="69"/>
      <c r="CX840" s="69"/>
      <c r="CY840" s="66"/>
      <c r="CZ840" s="69"/>
      <c r="DA840" s="69"/>
      <c r="DB840" s="69"/>
      <c r="DC840" s="66"/>
      <c r="DD840" s="69"/>
      <c r="DE840" s="69"/>
      <c r="DF840" s="69"/>
      <c r="DG840" s="66"/>
      <c r="DH840" s="69"/>
      <c r="DI840" s="69"/>
      <c r="DJ840" s="69"/>
      <c r="DK840" s="70"/>
    </row>
    <row r="841" spans="63:115">
      <c r="BK841" s="69"/>
      <c r="BL841" s="69"/>
      <c r="BM841" s="69"/>
      <c r="BN841" s="66"/>
      <c r="BO841" s="69"/>
      <c r="BP841" s="69"/>
      <c r="BQ841" s="69"/>
      <c r="BR841" s="69"/>
      <c r="BS841" s="69"/>
      <c r="BT841" s="69"/>
      <c r="BU841" s="69"/>
      <c r="BV841" s="69"/>
      <c r="BW841" s="69"/>
      <c r="BX841" s="69"/>
      <c r="BY841" s="69"/>
      <c r="BZ841" s="69"/>
      <c r="CA841" s="66"/>
      <c r="CB841" s="69"/>
      <c r="CC841" s="69"/>
      <c r="CD841" s="69"/>
      <c r="CE841" s="66"/>
      <c r="CF841" s="69"/>
      <c r="CG841" s="69"/>
      <c r="CH841" s="69"/>
      <c r="CI841" s="66"/>
      <c r="CJ841" s="69"/>
      <c r="CK841" s="69"/>
      <c r="CL841" s="69"/>
      <c r="CM841" s="66"/>
      <c r="CN841" s="69"/>
      <c r="CO841" s="69"/>
      <c r="CP841" s="69"/>
      <c r="CQ841" s="66"/>
      <c r="CR841" s="69"/>
      <c r="CS841" s="69"/>
      <c r="CT841" s="69"/>
      <c r="CU841" s="66"/>
      <c r="CV841" s="69"/>
      <c r="CW841" s="69"/>
      <c r="CX841" s="69"/>
      <c r="CY841" s="66"/>
      <c r="CZ841" s="69"/>
      <c r="DA841" s="69"/>
      <c r="DB841" s="69"/>
      <c r="DC841" s="66"/>
      <c r="DD841" s="69"/>
      <c r="DE841" s="69"/>
      <c r="DF841" s="69"/>
      <c r="DG841" s="66"/>
      <c r="DH841" s="69"/>
      <c r="DI841" s="69"/>
      <c r="DJ841" s="69"/>
      <c r="DK841" s="70"/>
    </row>
    <row r="842" spans="63:115">
      <c r="BK842" s="69"/>
      <c r="BL842" s="69"/>
      <c r="BM842" s="69"/>
      <c r="BN842" s="66"/>
      <c r="BO842" s="69"/>
      <c r="BP842" s="69"/>
      <c r="BQ842" s="69"/>
      <c r="BR842" s="69"/>
      <c r="BS842" s="69"/>
      <c r="BT842" s="69"/>
      <c r="BU842" s="69"/>
      <c r="BV842" s="69"/>
      <c r="BW842" s="69"/>
      <c r="BX842" s="69"/>
      <c r="BY842" s="69"/>
      <c r="BZ842" s="69"/>
      <c r="CA842" s="66"/>
      <c r="CB842" s="69"/>
      <c r="CC842" s="69"/>
      <c r="CD842" s="69"/>
      <c r="CE842" s="66"/>
      <c r="CF842" s="69"/>
      <c r="CG842" s="69"/>
      <c r="CH842" s="69"/>
      <c r="CI842" s="66"/>
      <c r="CJ842" s="69"/>
      <c r="CK842" s="69"/>
      <c r="CL842" s="69"/>
      <c r="CM842" s="66"/>
      <c r="CN842" s="69"/>
      <c r="CO842" s="69"/>
      <c r="CP842" s="69"/>
      <c r="CQ842" s="66"/>
      <c r="CR842" s="69"/>
      <c r="CS842" s="69"/>
      <c r="CT842" s="69"/>
      <c r="CU842" s="66"/>
      <c r="CV842" s="69"/>
      <c r="CW842" s="69"/>
      <c r="CX842" s="69"/>
      <c r="CY842" s="66"/>
      <c r="CZ842" s="69"/>
      <c r="DA842" s="69"/>
      <c r="DB842" s="69"/>
      <c r="DC842" s="66"/>
      <c r="DD842" s="69"/>
      <c r="DE842" s="69"/>
      <c r="DF842" s="69"/>
      <c r="DG842" s="66"/>
      <c r="DH842" s="69"/>
      <c r="DI842" s="69"/>
      <c r="DJ842" s="69"/>
      <c r="DK842" s="70"/>
    </row>
    <row r="843" spans="63:115">
      <c r="BK843" s="69"/>
      <c r="BL843" s="69"/>
      <c r="BM843" s="69"/>
      <c r="BN843" s="66"/>
      <c r="BO843" s="69"/>
      <c r="BP843" s="69"/>
      <c r="BQ843" s="69"/>
      <c r="BR843" s="69"/>
      <c r="BS843" s="69"/>
      <c r="BT843" s="69"/>
      <c r="BU843" s="69"/>
      <c r="BV843" s="69"/>
      <c r="BW843" s="69"/>
      <c r="BX843" s="69"/>
      <c r="BY843" s="69"/>
      <c r="BZ843" s="69"/>
      <c r="CA843" s="66"/>
      <c r="CB843" s="69"/>
      <c r="CC843" s="69"/>
      <c r="CD843" s="69"/>
      <c r="CE843" s="66"/>
      <c r="CF843" s="69"/>
      <c r="CG843" s="69"/>
      <c r="CH843" s="69"/>
      <c r="CI843" s="66"/>
      <c r="CJ843" s="69"/>
      <c r="CK843" s="69"/>
      <c r="CL843" s="69"/>
      <c r="CM843" s="66"/>
      <c r="CN843" s="69"/>
      <c r="CO843" s="69"/>
      <c r="CP843" s="69"/>
      <c r="CQ843" s="66"/>
      <c r="CR843" s="69"/>
      <c r="CS843" s="69"/>
      <c r="CT843" s="69"/>
      <c r="CU843" s="66"/>
      <c r="CV843" s="69"/>
      <c r="CW843" s="69"/>
      <c r="CX843" s="69"/>
      <c r="CY843" s="66"/>
      <c r="CZ843" s="69"/>
      <c r="DA843" s="69"/>
      <c r="DB843" s="69"/>
      <c r="DC843" s="66"/>
      <c r="DD843" s="69"/>
      <c r="DE843" s="69"/>
      <c r="DF843" s="69"/>
      <c r="DG843" s="66"/>
      <c r="DH843" s="69"/>
      <c r="DI843" s="69"/>
      <c r="DJ843" s="69"/>
      <c r="DK843" s="70"/>
    </row>
    <row r="844" spans="63:115">
      <c r="BK844" s="69"/>
      <c r="BL844" s="69"/>
      <c r="BM844" s="69"/>
      <c r="BN844" s="66"/>
      <c r="BO844" s="69"/>
      <c r="BP844" s="69"/>
      <c r="BQ844" s="69"/>
      <c r="BR844" s="69"/>
      <c r="BS844" s="69"/>
      <c r="BT844" s="69"/>
      <c r="BU844" s="69"/>
      <c r="BV844" s="69"/>
      <c r="BW844" s="69"/>
      <c r="BX844" s="69"/>
      <c r="BY844" s="69"/>
      <c r="BZ844" s="69"/>
      <c r="CA844" s="66"/>
      <c r="CB844" s="69"/>
      <c r="CC844" s="69"/>
      <c r="CD844" s="69"/>
      <c r="CE844" s="66"/>
      <c r="CF844" s="69"/>
      <c r="CG844" s="69"/>
      <c r="CH844" s="69"/>
      <c r="CI844" s="66"/>
      <c r="CJ844" s="69"/>
      <c r="CK844" s="69"/>
      <c r="CL844" s="69"/>
      <c r="CM844" s="66"/>
      <c r="CN844" s="69"/>
      <c r="CO844" s="69"/>
      <c r="CP844" s="69"/>
      <c r="CQ844" s="66"/>
      <c r="CR844" s="69"/>
      <c r="CS844" s="69"/>
      <c r="CT844" s="69"/>
      <c r="CU844" s="66"/>
      <c r="CV844" s="69"/>
      <c r="CW844" s="69"/>
      <c r="CX844" s="69"/>
      <c r="CY844" s="66"/>
      <c r="CZ844" s="69"/>
      <c r="DA844" s="69"/>
      <c r="DB844" s="69"/>
      <c r="DC844" s="66"/>
      <c r="DD844" s="69"/>
      <c r="DE844" s="69"/>
      <c r="DF844" s="69"/>
      <c r="DG844" s="66"/>
      <c r="DH844" s="69"/>
      <c r="DI844" s="69"/>
      <c r="DJ844" s="69"/>
      <c r="DK844" s="70"/>
    </row>
    <row r="845" spans="63:115">
      <c r="BK845" s="69"/>
      <c r="BL845" s="69"/>
      <c r="BM845" s="69"/>
      <c r="BN845" s="66"/>
      <c r="BO845" s="69"/>
      <c r="BP845" s="69"/>
      <c r="BQ845" s="69"/>
      <c r="BR845" s="69"/>
      <c r="BS845" s="69"/>
      <c r="BT845" s="69"/>
      <c r="BU845" s="69"/>
      <c r="BV845" s="69"/>
      <c r="BW845" s="69"/>
      <c r="BX845" s="69"/>
      <c r="BY845" s="69"/>
      <c r="BZ845" s="69"/>
      <c r="CA845" s="66"/>
      <c r="CB845" s="69"/>
      <c r="CC845" s="69"/>
      <c r="CD845" s="69"/>
      <c r="CE845" s="66"/>
      <c r="CF845" s="69"/>
      <c r="CG845" s="69"/>
      <c r="CH845" s="69"/>
      <c r="CI845" s="66"/>
      <c r="CJ845" s="69"/>
      <c r="CK845" s="69"/>
      <c r="CL845" s="69"/>
      <c r="CM845" s="66"/>
      <c r="CN845" s="69"/>
      <c r="CO845" s="69"/>
      <c r="CP845" s="69"/>
      <c r="CQ845" s="66"/>
      <c r="CR845" s="69"/>
      <c r="CS845" s="69"/>
      <c r="CT845" s="69"/>
      <c r="CU845" s="66"/>
      <c r="CV845" s="69"/>
      <c r="CW845" s="69"/>
      <c r="CX845" s="69"/>
      <c r="CY845" s="66"/>
      <c r="CZ845" s="69"/>
      <c r="DA845" s="69"/>
      <c r="DB845" s="69"/>
      <c r="DC845" s="66"/>
      <c r="DD845" s="69"/>
      <c r="DE845" s="69"/>
      <c r="DF845" s="69"/>
      <c r="DG845" s="66"/>
      <c r="DH845" s="69"/>
      <c r="DI845" s="69"/>
      <c r="DJ845" s="69"/>
      <c r="DK845" s="70"/>
    </row>
    <row r="846" spans="63:115">
      <c r="BK846" s="69"/>
      <c r="BL846" s="69"/>
      <c r="BM846" s="69"/>
      <c r="BN846" s="66"/>
      <c r="BO846" s="69"/>
      <c r="BP846" s="69"/>
      <c r="BQ846" s="69"/>
      <c r="BR846" s="69"/>
      <c r="BS846" s="69"/>
      <c r="BT846" s="69"/>
      <c r="BU846" s="69"/>
      <c r="BV846" s="69"/>
      <c r="BW846" s="69"/>
      <c r="BX846" s="69"/>
      <c r="BY846" s="69"/>
      <c r="BZ846" s="69"/>
      <c r="CA846" s="66"/>
      <c r="CB846" s="69"/>
      <c r="CC846" s="69"/>
      <c r="CD846" s="69"/>
      <c r="CE846" s="66"/>
      <c r="CF846" s="69"/>
      <c r="CG846" s="69"/>
      <c r="CH846" s="69"/>
      <c r="CI846" s="66"/>
      <c r="CJ846" s="69"/>
      <c r="CK846" s="69"/>
      <c r="CL846" s="69"/>
      <c r="CM846" s="66"/>
      <c r="CN846" s="69"/>
      <c r="CO846" s="69"/>
      <c r="CP846" s="69"/>
      <c r="CQ846" s="66"/>
      <c r="CR846" s="69"/>
      <c r="CS846" s="69"/>
      <c r="CT846" s="69"/>
      <c r="CU846" s="66"/>
      <c r="CV846" s="69"/>
      <c r="CW846" s="69"/>
      <c r="CX846" s="69"/>
      <c r="CY846" s="66"/>
      <c r="CZ846" s="69"/>
      <c r="DA846" s="69"/>
      <c r="DB846" s="69"/>
      <c r="DC846" s="66"/>
      <c r="DD846" s="69"/>
      <c r="DE846" s="69"/>
      <c r="DF846" s="69"/>
      <c r="DG846" s="66"/>
      <c r="DH846" s="69"/>
      <c r="DI846" s="69"/>
      <c r="DJ846" s="69"/>
      <c r="DK846" s="70"/>
    </row>
    <row r="847" spans="63:115">
      <c r="BK847" s="69"/>
      <c r="BL847" s="69"/>
      <c r="BM847" s="69"/>
      <c r="BN847" s="66"/>
      <c r="BO847" s="69"/>
      <c r="BP847" s="69"/>
      <c r="BQ847" s="69"/>
      <c r="BR847" s="69"/>
      <c r="BS847" s="69"/>
      <c r="BT847" s="69"/>
      <c r="BU847" s="69"/>
      <c r="BV847" s="69"/>
      <c r="BW847" s="69"/>
      <c r="BX847" s="69"/>
      <c r="BY847" s="69"/>
      <c r="BZ847" s="69"/>
      <c r="CA847" s="66"/>
      <c r="CB847" s="69"/>
      <c r="CC847" s="69"/>
      <c r="CD847" s="69"/>
      <c r="CE847" s="66"/>
      <c r="CF847" s="69"/>
      <c r="CG847" s="69"/>
      <c r="CH847" s="69"/>
      <c r="CI847" s="66"/>
      <c r="CJ847" s="69"/>
      <c r="CK847" s="69"/>
      <c r="CL847" s="69"/>
      <c r="CM847" s="66"/>
      <c r="CN847" s="69"/>
      <c r="CO847" s="69"/>
      <c r="CP847" s="69"/>
      <c r="CQ847" s="66"/>
      <c r="CR847" s="69"/>
      <c r="CS847" s="69"/>
      <c r="CT847" s="69"/>
      <c r="CU847" s="66"/>
      <c r="CV847" s="69"/>
      <c r="CW847" s="69"/>
      <c r="CX847" s="69"/>
      <c r="CY847" s="66"/>
      <c r="CZ847" s="69"/>
      <c r="DA847" s="69"/>
      <c r="DB847" s="69"/>
      <c r="DC847" s="66"/>
      <c r="DD847" s="69"/>
      <c r="DE847" s="69"/>
      <c r="DF847" s="69"/>
      <c r="DG847" s="66"/>
      <c r="DH847" s="69"/>
      <c r="DI847" s="69"/>
      <c r="DJ847" s="69"/>
      <c r="DK847" s="70"/>
    </row>
    <row r="848" spans="63:115">
      <c r="BK848" s="69"/>
      <c r="BL848" s="69"/>
      <c r="BM848" s="69"/>
      <c r="BN848" s="66"/>
      <c r="BO848" s="69"/>
      <c r="BP848" s="69"/>
      <c r="BQ848" s="69"/>
      <c r="BR848" s="69"/>
      <c r="BS848" s="69"/>
      <c r="BT848" s="69"/>
      <c r="BU848" s="69"/>
      <c r="BV848" s="69"/>
      <c r="BW848" s="69"/>
      <c r="BX848" s="69"/>
      <c r="BY848" s="69"/>
      <c r="BZ848" s="69"/>
      <c r="CA848" s="66"/>
      <c r="CB848" s="69"/>
      <c r="CC848" s="69"/>
      <c r="CD848" s="69"/>
      <c r="CE848" s="66"/>
      <c r="CF848" s="69"/>
      <c r="CG848" s="69"/>
      <c r="CH848" s="69"/>
      <c r="CI848" s="66"/>
      <c r="CJ848" s="69"/>
      <c r="CK848" s="69"/>
      <c r="CL848" s="69"/>
      <c r="CM848" s="66"/>
      <c r="CN848" s="69"/>
      <c r="CO848" s="69"/>
      <c r="CP848" s="69"/>
      <c r="CQ848" s="66"/>
      <c r="CR848" s="69"/>
      <c r="CS848" s="69"/>
      <c r="CT848" s="69"/>
      <c r="CU848" s="66"/>
      <c r="CV848" s="69"/>
      <c r="CW848" s="69"/>
      <c r="CX848" s="69"/>
      <c r="CY848" s="66"/>
      <c r="CZ848" s="69"/>
      <c r="DA848" s="69"/>
      <c r="DB848" s="69"/>
      <c r="DC848" s="66"/>
      <c r="DD848" s="69"/>
      <c r="DE848" s="69"/>
      <c r="DF848" s="69"/>
      <c r="DG848" s="66"/>
      <c r="DH848" s="69"/>
      <c r="DI848" s="69"/>
      <c r="DJ848" s="69"/>
      <c r="DK848" s="70"/>
    </row>
    <row r="849" spans="63:115">
      <c r="BK849" s="69"/>
      <c r="BL849" s="69"/>
      <c r="BM849" s="69"/>
      <c r="BN849" s="66"/>
      <c r="BO849" s="69"/>
      <c r="BP849" s="69"/>
      <c r="BQ849" s="69"/>
      <c r="BR849" s="69"/>
      <c r="BS849" s="69"/>
      <c r="BT849" s="69"/>
      <c r="BU849" s="69"/>
      <c r="BV849" s="69"/>
      <c r="BW849" s="69"/>
      <c r="BX849" s="69"/>
      <c r="BY849" s="69"/>
      <c r="BZ849" s="69"/>
      <c r="CA849" s="66"/>
      <c r="CB849" s="69"/>
      <c r="CC849" s="69"/>
      <c r="CD849" s="69"/>
      <c r="CE849" s="66"/>
      <c r="CF849" s="69"/>
      <c r="CG849" s="69"/>
      <c r="CH849" s="69"/>
      <c r="CI849" s="66"/>
      <c r="CJ849" s="69"/>
      <c r="CK849" s="69"/>
      <c r="CL849" s="69"/>
      <c r="CM849" s="66"/>
      <c r="CN849" s="69"/>
      <c r="CO849" s="69"/>
      <c r="CP849" s="69"/>
      <c r="CQ849" s="66"/>
      <c r="CR849" s="69"/>
      <c r="CS849" s="69"/>
      <c r="CT849" s="69"/>
      <c r="CU849" s="66"/>
      <c r="CV849" s="69"/>
      <c r="CW849" s="69"/>
      <c r="CX849" s="69"/>
      <c r="CY849" s="66"/>
      <c r="CZ849" s="69"/>
      <c r="DA849" s="69"/>
      <c r="DB849" s="69"/>
      <c r="DC849" s="66"/>
      <c r="DD849" s="69"/>
      <c r="DE849" s="69"/>
      <c r="DF849" s="69"/>
      <c r="DG849" s="66"/>
      <c r="DH849" s="69"/>
      <c r="DI849" s="69"/>
      <c r="DJ849" s="69"/>
      <c r="DK849" s="70"/>
    </row>
    <row r="850" spans="63:115">
      <c r="BK850" s="69"/>
      <c r="BL850" s="69"/>
      <c r="BM850" s="69"/>
      <c r="BN850" s="66"/>
      <c r="BO850" s="69"/>
      <c r="BP850" s="69"/>
      <c r="BQ850" s="69"/>
      <c r="BR850" s="69"/>
      <c r="BS850" s="69"/>
      <c r="BT850" s="69"/>
      <c r="BU850" s="69"/>
      <c r="BV850" s="69"/>
      <c r="BW850" s="69"/>
      <c r="BX850" s="69"/>
      <c r="BY850" s="69"/>
      <c r="BZ850" s="69"/>
      <c r="CA850" s="66"/>
      <c r="CB850" s="69"/>
      <c r="CC850" s="69"/>
      <c r="CD850" s="69"/>
      <c r="CE850" s="66"/>
      <c r="CF850" s="69"/>
      <c r="CG850" s="69"/>
      <c r="CH850" s="69"/>
      <c r="CI850" s="66"/>
      <c r="CJ850" s="69"/>
      <c r="CK850" s="69"/>
      <c r="CL850" s="69"/>
      <c r="CM850" s="66"/>
      <c r="CN850" s="69"/>
      <c r="CO850" s="69"/>
      <c r="CP850" s="69"/>
      <c r="CQ850" s="66"/>
      <c r="CR850" s="69"/>
      <c r="CS850" s="69"/>
      <c r="CT850" s="69"/>
      <c r="CU850" s="66"/>
      <c r="CV850" s="69"/>
      <c r="CW850" s="69"/>
      <c r="CX850" s="69"/>
      <c r="CY850" s="66"/>
      <c r="CZ850" s="69"/>
      <c r="DA850" s="69"/>
      <c r="DB850" s="69"/>
      <c r="DC850" s="66"/>
      <c r="DD850" s="69"/>
      <c r="DE850" s="69"/>
      <c r="DF850" s="69"/>
      <c r="DG850" s="66"/>
      <c r="DH850" s="69"/>
      <c r="DI850" s="69"/>
      <c r="DJ850" s="69"/>
      <c r="DK850" s="70"/>
    </row>
    <row r="851" spans="63:115">
      <c r="BK851" s="69"/>
      <c r="BL851" s="69"/>
      <c r="BM851" s="69"/>
      <c r="BN851" s="66"/>
      <c r="BO851" s="69"/>
      <c r="BP851" s="69"/>
      <c r="BQ851" s="69"/>
      <c r="BR851" s="69"/>
      <c r="BS851" s="69"/>
      <c r="BT851" s="69"/>
      <c r="BU851" s="69"/>
      <c r="BV851" s="69"/>
      <c r="BW851" s="69"/>
      <c r="BX851" s="69"/>
      <c r="BY851" s="69"/>
      <c r="BZ851" s="69"/>
      <c r="CA851" s="66"/>
      <c r="CB851" s="69"/>
      <c r="CC851" s="69"/>
      <c r="CD851" s="69"/>
      <c r="CE851" s="66"/>
      <c r="CF851" s="69"/>
      <c r="CG851" s="69"/>
      <c r="CH851" s="69"/>
      <c r="CI851" s="66"/>
      <c r="CJ851" s="69"/>
      <c r="CK851" s="69"/>
      <c r="CL851" s="69"/>
      <c r="CM851" s="66"/>
      <c r="CN851" s="69"/>
      <c r="CO851" s="69"/>
      <c r="CP851" s="69"/>
      <c r="CQ851" s="66"/>
      <c r="CR851" s="69"/>
      <c r="CS851" s="69"/>
      <c r="CT851" s="69"/>
      <c r="CU851" s="66"/>
      <c r="CV851" s="69"/>
      <c r="CW851" s="69"/>
      <c r="CX851" s="69"/>
      <c r="CY851" s="66"/>
      <c r="CZ851" s="69"/>
      <c r="DA851" s="69"/>
      <c r="DB851" s="69"/>
      <c r="DC851" s="66"/>
      <c r="DD851" s="69"/>
      <c r="DE851" s="69"/>
      <c r="DF851" s="69"/>
      <c r="DG851" s="66"/>
      <c r="DH851" s="69"/>
      <c r="DI851" s="69"/>
      <c r="DJ851" s="69"/>
      <c r="DK851" s="70"/>
    </row>
    <row r="852" spans="63:115">
      <c r="BK852" s="69"/>
      <c r="BL852" s="69"/>
      <c r="BM852" s="69"/>
      <c r="BN852" s="66"/>
      <c r="BO852" s="69"/>
      <c r="BP852" s="69"/>
      <c r="BQ852" s="69"/>
      <c r="BR852" s="69"/>
      <c r="BS852" s="69"/>
      <c r="BT852" s="69"/>
      <c r="BU852" s="69"/>
      <c r="BV852" s="69"/>
      <c r="BW852" s="69"/>
      <c r="BX852" s="69"/>
      <c r="BY852" s="69"/>
      <c r="BZ852" s="69"/>
      <c r="CA852" s="66"/>
      <c r="CB852" s="69"/>
      <c r="CC852" s="69"/>
      <c r="CD852" s="69"/>
      <c r="CE852" s="66"/>
      <c r="CF852" s="69"/>
      <c r="CG852" s="69"/>
      <c r="CH852" s="69"/>
      <c r="CI852" s="66"/>
      <c r="CJ852" s="69"/>
      <c r="CK852" s="69"/>
      <c r="CL852" s="69"/>
      <c r="CM852" s="66"/>
      <c r="CN852" s="69"/>
      <c r="CO852" s="69"/>
      <c r="CP852" s="69"/>
      <c r="CQ852" s="66"/>
      <c r="CR852" s="69"/>
      <c r="CS852" s="69"/>
      <c r="CT852" s="69"/>
      <c r="CU852" s="66"/>
      <c r="CV852" s="69"/>
      <c r="CW852" s="69"/>
      <c r="CX852" s="69"/>
      <c r="CY852" s="66"/>
      <c r="CZ852" s="69"/>
      <c r="DA852" s="69"/>
      <c r="DB852" s="69"/>
      <c r="DC852" s="66"/>
      <c r="DD852" s="69"/>
      <c r="DE852" s="69"/>
      <c r="DF852" s="69"/>
      <c r="DG852" s="66"/>
      <c r="DH852" s="69"/>
      <c r="DI852" s="69"/>
      <c r="DJ852" s="69"/>
      <c r="DK852" s="70"/>
    </row>
    <row r="853" spans="63:115">
      <c r="BK853" s="69"/>
      <c r="BL853" s="69"/>
      <c r="BM853" s="69"/>
      <c r="BN853" s="66"/>
      <c r="BO853" s="69"/>
      <c r="BP853" s="69"/>
      <c r="BQ853" s="69"/>
      <c r="BR853" s="69"/>
      <c r="BS853" s="69"/>
      <c r="BT853" s="69"/>
      <c r="BU853" s="69"/>
      <c r="BV853" s="69"/>
      <c r="BW853" s="69"/>
      <c r="BX853" s="69"/>
      <c r="BY853" s="69"/>
      <c r="BZ853" s="69"/>
      <c r="CA853" s="66"/>
      <c r="CB853" s="69"/>
      <c r="CC853" s="69"/>
      <c r="CD853" s="69"/>
      <c r="CE853" s="66"/>
      <c r="CF853" s="69"/>
      <c r="CG853" s="69"/>
      <c r="CH853" s="69"/>
      <c r="CI853" s="66"/>
      <c r="CJ853" s="69"/>
      <c r="CK853" s="69"/>
      <c r="CL853" s="69"/>
      <c r="CM853" s="66"/>
      <c r="CN853" s="69"/>
      <c r="CO853" s="69"/>
      <c r="CP853" s="69"/>
      <c r="CQ853" s="66"/>
      <c r="CR853" s="69"/>
      <c r="CS853" s="69"/>
      <c r="CT853" s="69"/>
      <c r="CU853" s="66"/>
      <c r="CV853" s="69"/>
      <c r="CW853" s="69"/>
      <c r="CX853" s="69"/>
      <c r="CY853" s="66"/>
      <c r="CZ853" s="69"/>
      <c r="DA853" s="69"/>
      <c r="DB853" s="69"/>
      <c r="DC853" s="66"/>
      <c r="DD853" s="69"/>
      <c r="DE853" s="69"/>
      <c r="DF853" s="69"/>
      <c r="DG853" s="66"/>
      <c r="DH853" s="69"/>
      <c r="DI853" s="69"/>
      <c r="DJ853" s="69"/>
      <c r="DK853" s="70"/>
    </row>
    <row r="854" spans="63:115">
      <c r="BK854" s="69"/>
      <c r="BL854" s="69"/>
      <c r="BM854" s="69"/>
      <c r="BN854" s="66"/>
      <c r="BO854" s="69"/>
      <c r="BP854" s="69"/>
      <c r="BQ854" s="69"/>
      <c r="BR854" s="69"/>
      <c r="BS854" s="69"/>
      <c r="BT854" s="69"/>
      <c r="BU854" s="69"/>
      <c r="BV854" s="69"/>
      <c r="BW854" s="69"/>
      <c r="BX854" s="69"/>
      <c r="BY854" s="69"/>
      <c r="BZ854" s="69"/>
      <c r="CA854" s="66"/>
      <c r="CB854" s="69"/>
      <c r="CC854" s="69"/>
      <c r="CD854" s="69"/>
      <c r="CE854" s="66"/>
      <c r="CF854" s="69"/>
      <c r="CG854" s="69"/>
      <c r="CH854" s="69"/>
      <c r="CI854" s="66"/>
      <c r="CJ854" s="69"/>
      <c r="CK854" s="69"/>
      <c r="CL854" s="69"/>
      <c r="CM854" s="66"/>
      <c r="CN854" s="69"/>
      <c r="CO854" s="69"/>
      <c r="CP854" s="69"/>
      <c r="CQ854" s="66"/>
      <c r="CR854" s="69"/>
      <c r="CS854" s="69"/>
      <c r="CT854" s="69"/>
      <c r="CU854" s="66"/>
      <c r="CV854" s="69"/>
      <c r="CW854" s="69"/>
      <c r="CX854" s="69"/>
      <c r="CY854" s="66"/>
      <c r="CZ854" s="69"/>
      <c r="DA854" s="69"/>
      <c r="DB854" s="69"/>
      <c r="DC854" s="66"/>
      <c r="DD854" s="69"/>
      <c r="DE854" s="69"/>
      <c r="DF854" s="69"/>
      <c r="DG854" s="66"/>
      <c r="DH854" s="69"/>
      <c r="DI854" s="69"/>
      <c r="DJ854" s="69"/>
      <c r="DK854" s="70"/>
    </row>
    <row r="855" spans="63:115">
      <c r="BK855" s="69"/>
      <c r="BL855" s="69"/>
      <c r="BM855" s="69"/>
      <c r="BN855" s="66"/>
      <c r="BO855" s="69"/>
      <c r="BP855" s="69"/>
      <c r="BQ855" s="69"/>
      <c r="BR855" s="69"/>
      <c r="BS855" s="69"/>
      <c r="BT855" s="69"/>
      <c r="BU855" s="69"/>
      <c r="BV855" s="69"/>
      <c r="BW855" s="69"/>
      <c r="BX855" s="69"/>
      <c r="BY855" s="69"/>
      <c r="BZ855" s="69"/>
      <c r="CA855" s="66"/>
      <c r="CB855" s="69"/>
      <c r="CC855" s="69"/>
      <c r="CD855" s="69"/>
      <c r="CE855" s="66"/>
      <c r="CF855" s="69"/>
      <c r="CG855" s="69"/>
      <c r="CH855" s="69"/>
      <c r="CI855" s="66"/>
      <c r="CJ855" s="69"/>
      <c r="CK855" s="69"/>
      <c r="CL855" s="69"/>
      <c r="CM855" s="66"/>
      <c r="CN855" s="69"/>
      <c r="CO855" s="69"/>
      <c r="CP855" s="69"/>
      <c r="CQ855" s="66"/>
      <c r="CR855" s="69"/>
      <c r="CS855" s="69"/>
      <c r="CT855" s="69"/>
      <c r="CU855" s="66"/>
      <c r="CV855" s="69"/>
      <c r="CW855" s="69"/>
      <c r="CX855" s="69"/>
      <c r="CY855" s="66"/>
      <c r="CZ855" s="69"/>
      <c r="DA855" s="69"/>
      <c r="DB855" s="69"/>
      <c r="DC855" s="66"/>
      <c r="DD855" s="69"/>
      <c r="DE855" s="69"/>
      <c r="DF855" s="69"/>
      <c r="DG855" s="66"/>
      <c r="DH855" s="69"/>
      <c r="DI855" s="69"/>
      <c r="DJ855" s="69"/>
      <c r="DK855" s="70"/>
    </row>
    <row r="856" spans="63:115">
      <c r="BK856" s="69"/>
      <c r="BL856" s="69"/>
      <c r="BM856" s="69"/>
      <c r="BN856" s="66"/>
      <c r="BO856" s="69"/>
      <c r="BP856" s="69"/>
      <c r="BQ856" s="69"/>
      <c r="BR856" s="69"/>
      <c r="BS856" s="69"/>
      <c r="BT856" s="69"/>
      <c r="BU856" s="69"/>
      <c r="BV856" s="69"/>
      <c r="BW856" s="69"/>
      <c r="BX856" s="69"/>
      <c r="BY856" s="69"/>
      <c r="BZ856" s="69"/>
      <c r="CA856" s="66"/>
      <c r="CB856" s="69"/>
      <c r="CC856" s="69"/>
      <c r="CD856" s="69"/>
      <c r="CE856" s="66"/>
      <c r="CF856" s="69"/>
      <c r="CG856" s="69"/>
      <c r="CH856" s="69"/>
      <c r="CI856" s="66"/>
      <c r="CJ856" s="69"/>
      <c r="CK856" s="69"/>
      <c r="CL856" s="69"/>
      <c r="CM856" s="66"/>
      <c r="CN856" s="69"/>
      <c r="CO856" s="69"/>
      <c r="CP856" s="69"/>
      <c r="CQ856" s="66"/>
      <c r="CR856" s="69"/>
      <c r="CS856" s="69"/>
      <c r="CT856" s="69"/>
      <c r="CU856" s="66"/>
      <c r="CV856" s="69"/>
      <c r="CW856" s="69"/>
      <c r="CX856" s="69"/>
      <c r="CY856" s="66"/>
      <c r="CZ856" s="69"/>
      <c r="DA856" s="69"/>
      <c r="DB856" s="69"/>
      <c r="DC856" s="66"/>
      <c r="DD856" s="69"/>
      <c r="DE856" s="69"/>
      <c r="DF856" s="69"/>
      <c r="DG856" s="66"/>
      <c r="DH856" s="69"/>
      <c r="DI856" s="69"/>
      <c r="DJ856" s="69"/>
      <c r="DK856" s="70"/>
    </row>
    <row r="857" spans="63:115">
      <c r="BK857" s="69"/>
      <c r="BL857" s="69"/>
      <c r="BM857" s="69"/>
      <c r="BN857" s="66"/>
      <c r="BO857" s="69"/>
      <c r="BP857" s="69"/>
      <c r="BQ857" s="69"/>
      <c r="BR857" s="69"/>
      <c r="BS857" s="69"/>
      <c r="BT857" s="69"/>
      <c r="BU857" s="69"/>
      <c r="BV857" s="69"/>
      <c r="BW857" s="69"/>
      <c r="BX857" s="69"/>
      <c r="BY857" s="69"/>
      <c r="BZ857" s="69"/>
      <c r="CA857" s="66"/>
      <c r="CB857" s="69"/>
      <c r="CC857" s="69"/>
      <c r="CD857" s="69"/>
      <c r="CE857" s="66"/>
      <c r="CF857" s="69"/>
      <c r="CG857" s="69"/>
      <c r="CH857" s="69"/>
      <c r="CI857" s="66"/>
      <c r="CJ857" s="69"/>
      <c r="CK857" s="69"/>
      <c r="CL857" s="69"/>
      <c r="CM857" s="66"/>
      <c r="CN857" s="69"/>
      <c r="CO857" s="69"/>
      <c r="CP857" s="69"/>
      <c r="CQ857" s="66"/>
      <c r="CR857" s="69"/>
      <c r="CS857" s="69"/>
      <c r="CT857" s="69"/>
      <c r="CU857" s="66"/>
      <c r="CV857" s="69"/>
      <c r="CW857" s="69"/>
      <c r="CX857" s="69"/>
      <c r="CY857" s="66"/>
      <c r="CZ857" s="69"/>
      <c r="DA857" s="69"/>
      <c r="DB857" s="69"/>
      <c r="DC857" s="66"/>
      <c r="DD857" s="69"/>
      <c r="DE857" s="69"/>
      <c r="DF857" s="69"/>
      <c r="DG857" s="66"/>
      <c r="DH857" s="69"/>
      <c r="DI857" s="69"/>
      <c r="DJ857" s="69"/>
      <c r="DK857" s="70"/>
    </row>
    <row r="858" spans="63:115">
      <c r="BK858" s="69"/>
      <c r="BL858" s="69"/>
      <c r="BM858" s="69"/>
      <c r="BN858" s="66"/>
      <c r="BO858" s="69"/>
      <c r="BP858" s="69"/>
      <c r="BQ858" s="69"/>
      <c r="BR858" s="69"/>
      <c r="BS858" s="69"/>
      <c r="BT858" s="69"/>
      <c r="BU858" s="69"/>
      <c r="BV858" s="69"/>
      <c r="BW858" s="69"/>
      <c r="BX858" s="69"/>
      <c r="BY858" s="69"/>
      <c r="BZ858" s="69"/>
      <c r="CA858" s="66"/>
      <c r="CB858" s="69"/>
      <c r="CC858" s="69"/>
      <c r="CD858" s="69"/>
      <c r="CE858" s="66"/>
      <c r="CF858" s="69"/>
      <c r="CG858" s="69"/>
      <c r="CH858" s="69"/>
      <c r="CI858" s="66"/>
      <c r="CJ858" s="69"/>
      <c r="CK858" s="69"/>
      <c r="CL858" s="69"/>
      <c r="CM858" s="66"/>
      <c r="CN858" s="69"/>
      <c r="CO858" s="69"/>
      <c r="CP858" s="69"/>
      <c r="CQ858" s="66"/>
      <c r="CR858" s="69"/>
      <c r="CS858" s="69"/>
      <c r="CT858" s="69"/>
      <c r="CU858" s="66"/>
      <c r="CV858" s="69"/>
      <c r="CW858" s="69"/>
      <c r="CX858" s="69"/>
      <c r="CY858" s="66"/>
      <c r="CZ858" s="69"/>
      <c r="DA858" s="69"/>
      <c r="DB858" s="69"/>
      <c r="DC858" s="66"/>
      <c r="DD858" s="69"/>
      <c r="DE858" s="69"/>
      <c r="DF858" s="69"/>
      <c r="DG858" s="66"/>
      <c r="DH858" s="69"/>
      <c r="DI858" s="69"/>
      <c r="DJ858" s="69"/>
      <c r="DK858" s="70"/>
    </row>
    <row r="859" spans="63:115">
      <c r="BK859" s="69"/>
      <c r="BL859" s="69"/>
      <c r="BM859" s="69"/>
      <c r="BN859" s="66"/>
      <c r="BO859" s="69"/>
      <c r="BP859" s="69"/>
      <c r="BQ859" s="69"/>
      <c r="BR859" s="69"/>
      <c r="BS859" s="69"/>
      <c r="BT859" s="69"/>
      <c r="BU859" s="69"/>
      <c r="BV859" s="69"/>
      <c r="BW859" s="69"/>
      <c r="BX859" s="69"/>
      <c r="BY859" s="69"/>
      <c r="BZ859" s="69"/>
      <c r="CA859" s="66"/>
      <c r="CB859" s="69"/>
      <c r="CC859" s="69"/>
      <c r="CD859" s="69"/>
      <c r="CE859" s="66"/>
      <c r="CF859" s="69"/>
      <c r="CG859" s="69"/>
      <c r="CH859" s="69"/>
      <c r="CI859" s="66"/>
      <c r="CJ859" s="69"/>
      <c r="CK859" s="69"/>
      <c r="CL859" s="69"/>
      <c r="CM859" s="66"/>
      <c r="CN859" s="69"/>
      <c r="CO859" s="69"/>
      <c r="CP859" s="69"/>
      <c r="CQ859" s="66"/>
      <c r="CR859" s="69"/>
      <c r="CS859" s="69"/>
      <c r="CT859" s="69"/>
      <c r="CU859" s="66"/>
      <c r="CV859" s="69"/>
      <c r="CW859" s="69"/>
      <c r="CX859" s="69"/>
      <c r="CY859" s="66"/>
      <c r="CZ859" s="69"/>
      <c r="DA859" s="69"/>
      <c r="DB859" s="69"/>
      <c r="DC859" s="66"/>
      <c r="DD859" s="69"/>
      <c r="DE859" s="69"/>
      <c r="DF859" s="69"/>
      <c r="DG859" s="66"/>
      <c r="DH859" s="69"/>
      <c r="DI859" s="69"/>
      <c r="DJ859" s="69"/>
      <c r="DK859" s="70"/>
    </row>
    <row r="860" spans="63:115">
      <c r="BK860" s="69"/>
      <c r="BL860" s="69"/>
      <c r="BM860" s="69"/>
      <c r="BN860" s="66"/>
      <c r="BO860" s="69"/>
      <c r="BP860" s="69"/>
      <c r="BQ860" s="69"/>
      <c r="BR860" s="69"/>
      <c r="BS860" s="69"/>
      <c r="BT860" s="69"/>
      <c r="BU860" s="69"/>
      <c r="BV860" s="69"/>
      <c r="BW860" s="69"/>
      <c r="BX860" s="69"/>
      <c r="BY860" s="69"/>
      <c r="BZ860" s="69"/>
      <c r="CA860" s="66"/>
      <c r="CB860" s="69"/>
      <c r="CC860" s="69"/>
      <c r="CD860" s="69"/>
      <c r="CE860" s="66"/>
      <c r="CF860" s="69"/>
      <c r="CG860" s="69"/>
      <c r="CH860" s="69"/>
      <c r="CI860" s="66"/>
      <c r="CJ860" s="69"/>
      <c r="CK860" s="69"/>
      <c r="CL860" s="69"/>
      <c r="CM860" s="66"/>
      <c r="CN860" s="69"/>
      <c r="CO860" s="69"/>
      <c r="CP860" s="69"/>
      <c r="CQ860" s="66"/>
      <c r="CR860" s="69"/>
      <c r="CS860" s="69"/>
      <c r="CT860" s="69"/>
      <c r="CU860" s="66"/>
      <c r="CV860" s="69"/>
      <c r="CW860" s="69"/>
      <c r="CX860" s="69"/>
      <c r="CY860" s="66"/>
      <c r="CZ860" s="69"/>
      <c r="DA860" s="69"/>
      <c r="DB860" s="69"/>
      <c r="DC860" s="66"/>
      <c r="DD860" s="69"/>
      <c r="DE860" s="69"/>
      <c r="DF860" s="69"/>
      <c r="DG860" s="66"/>
      <c r="DH860" s="69"/>
      <c r="DI860" s="69"/>
      <c r="DJ860" s="69"/>
      <c r="DK860" s="70"/>
    </row>
    <row r="861" spans="63:115">
      <c r="BK861" s="69"/>
      <c r="BL861" s="69"/>
      <c r="BM861" s="69"/>
      <c r="BN861" s="66"/>
      <c r="BO861" s="69"/>
      <c r="BP861" s="69"/>
      <c r="BQ861" s="69"/>
      <c r="BR861" s="69"/>
      <c r="BS861" s="69"/>
      <c r="BT861" s="69"/>
      <c r="BU861" s="69"/>
      <c r="BV861" s="69"/>
      <c r="BW861" s="69"/>
      <c r="BX861" s="69"/>
      <c r="BY861" s="69"/>
      <c r="BZ861" s="69"/>
      <c r="CA861" s="66"/>
      <c r="CB861" s="69"/>
      <c r="CC861" s="69"/>
      <c r="CD861" s="69"/>
      <c r="CE861" s="66"/>
      <c r="CF861" s="69"/>
      <c r="CG861" s="69"/>
      <c r="CH861" s="69"/>
      <c r="CI861" s="66"/>
      <c r="CJ861" s="69"/>
      <c r="CK861" s="69"/>
      <c r="CL861" s="69"/>
      <c r="CM861" s="66"/>
      <c r="CN861" s="69"/>
      <c r="CO861" s="69"/>
      <c r="CP861" s="69"/>
      <c r="CQ861" s="66"/>
      <c r="CR861" s="69"/>
      <c r="CS861" s="69"/>
      <c r="CT861" s="69"/>
      <c r="CU861" s="66"/>
      <c r="CV861" s="69"/>
      <c r="CW861" s="69"/>
      <c r="CX861" s="69"/>
      <c r="CY861" s="66"/>
      <c r="CZ861" s="69"/>
      <c r="DA861" s="69"/>
      <c r="DB861" s="69"/>
      <c r="DC861" s="66"/>
      <c r="DD861" s="69"/>
      <c r="DE861" s="69"/>
      <c r="DF861" s="69"/>
      <c r="DG861" s="66"/>
      <c r="DH861" s="69"/>
      <c r="DI861" s="69"/>
      <c r="DJ861" s="69"/>
      <c r="DK861" s="70"/>
    </row>
    <row r="862" spans="63:115">
      <c r="BK862" s="69"/>
      <c r="BL862" s="69"/>
      <c r="BM862" s="69"/>
      <c r="BN862" s="66"/>
      <c r="BO862" s="69"/>
      <c r="BP862" s="69"/>
      <c r="BQ862" s="69"/>
      <c r="BR862" s="69"/>
      <c r="BS862" s="69"/>
      <c r="BT862" s="69"/>
      <c r="BU862" s="69"/>
      <c r="BV862" s="69"/>
      <c r="BW862" s="69"/>
      <c r="BX862" s="69"/>
      <c r="BY862" s="69"/>
      <c r="BZ862" s="69"/>
      <c r="CA862" s="66"/>
      <c r="CB862" s="69"/>
      <c r="CC862" s="69"/>
      <c r="CD862" s="69"/>
      <c r="CE862" s="66"/>
      <c r="CF862" s="69"/>
      <c r="CG862" s="69"/>
      <c r="CH862" s="69"/>
      <c r="CI862" s="66"/>
      <c r="CJ862" s="69"/>
      <c r="CK862" s="69"/>
      <c r="CL862" s="69"/>
      <c r="CM862" s="66"/>
      <c r="CN862" s="69"/>
      <c r="CO862" s="69"/>
      <c r="CP862" s="69"/>
      <c r="CQ862" s="66"/>
      <c r="CR862" s="69"/>
      <c r="CS862" s="69"/>
      <c r="CT862" s="69"/>
      <c r="CU862" s="66"/>
      <c r="CV862" s="69"/>
      <c r="CW862" s="69"/>
      <c r="CX862" s="69"/>
      <c r="CY862" s="66"/>
      <c r="CZ862" s="69"/>
      <c r="DA862" s="69"/>
      <c r="DB862" s="69"/>
      <c r="DC862" s="66"/>
      <c r="DD862" s="69"/>
      <c r="DE862" s="69"/>
      <c r="DF862" s="69"/>
      <c r="DG862" s="66"/>
      <c r="DH862" s="69"/>
      <c r="DI862" s="69"/>
      <c r="DJ862" s="69"/>
      <c r="DK862" s="70"/>
    </row>
    <row r="863" spans="63:115">
      <c r="BK863" s="69"/>
      <c r="BL863" s="69"/>
      <c r="BM863" s="69"/>
      <c r="BN863" s="66"/>
      <c r="BO863" s="69"/>
      <c r="BP863" s="69"/>
      <c r="BQ863" s="69"/>
      <c r="BR863" s="69"/>
      <c r="BS863" s="69"/>
      <c r="BT863" s="69"/>
      <c r="BU863" s="69"/>
      <c r="BV863" s="69"/>
      <c r="BW863" s="69"/>
      <c r="BX863" s="69"/>
      <c r="BY863" s="69"/>
      <c r="BZ863" s="69"/>
      <c r="CA863" s="66"/>
      <c r="CB863" s="69"/>
      <c r="CC863" s="69"/>
      <c r="CD863" s="69"/>
      <c r="CE863" s="66"/>
      <c r="CF863" s="69"/>
      <c r="CG863" s="69"/>
      <c r="CH863" s="69"/>
      <c r="CI863" s="66"/>
      <c r="CJ863" s="69"/>
      <c r="CK863" s="69"/>
      <c r="CL863" s="69"/>
      <c r="CM863" s="66"/>
      <c r="CN863" s="69"/>
      <c r="CO863" s="69"/>
      <c r="CP863" s="69"/>
      <c r="CQ863" s="66"/>
      <c r="CR863" s="69"/>
      <c r="CS863" s="69"/>
      <c r="CT863" s="69"/>
      <c r="CU863" s="66"/>
      <c r="CV863" s="69"/>
      <c r="CW863" s="69"/>
      <c r="CX863" s="69"/>
      <c r="CY863" s="66"/>
      <c r="CZ863" s="69"/>
      <c r="DA863" s="69"/>
      <c r="DB863" s="69"/>
      <c r="DC863" s="66"/>
      <c r="DD863" s="69"/>
      <c r="DE863" s="69"/>
      <c r="DF863" s="69"/>
      <c r="DG863" s="66"/>
      <c r="DH863" s="69"/>
      <c r="DI863" s="69"/>
      <c r="DJ863" s="69"/>
      <c r="DK863" s="70"/>
    </row>
    <row r="864" spans="63:115">
      <c r="BK864" s="69"/>
      <c r="BL864" s="69"/>
      <c r="BM864" s="69"/>
      <c r="BN864" s="66"/>
      <c r="BO864" s="69"/>
      <c r="BP864" s="69"/>
      <c r="BQ864" s="69"/>
      <c r="BR864" s="69"/>
      <c r="BS864" s="69"/>
      <c r="BT864" s="69"/>
      <c r="BU864" s="69"/>
      <c r="BV864" s="69"/>
      <c r="BW864" s="69"/>
      <c r="BX864" s="69"/>
      <c r="BY864" s="69"/>
      <c r="BZ864" s="69"/>
      <c r="CA864" s="66"/>
      <c r="CB864" s="69"/>
      <c r="CC864" s="69"/>
      <c r="CD864" s="69"/>
      <c r="CE864" s="66"/>
      <c r="CF864" s="69"/>
      <c r="CG864" s="69"/>
      <c r="CH864" s="69"/>
      <c r="CI864" s="66"/>
      <c r="CJ864" s="69"/>
      <c r="CK864" s="69"/>
      <c r="CL864" s="69"/>
      <c r="CM864" s="66"/>
      <c r="CN864" s="69"/>
      <c r="CO864" s="69"/>
      <c r="CP864" s="69"/>
      <c r="CQ864" s="66"/>
      <c r="CR864" s="69"/>
      <c r="CS864" s="69"/>
      <c r="CT864" s="69"/>
      <c r="CU864" s="66"/>
      <c r="CV864" s="69"/>
      <c r="CW864" s="69"/>
      <c r="CX864" s="69"/>
      <c r="CY864" s="66"/>
      <c r="CZ864" s="69"/>
      <c r="DA864" s="69"/>
      <c r="DB864" s="69"/>
      <c r="DC864" s="66"/>
      <c r="DD864" s="69"/>
      <c r="DE864" s="69"/>
      <c r="DF864" s="69"/>
      <c r="DG864" s="66"/>
      <c r="DH864" s="69"/>
      <c r="DI864" s="69"/>
      <c r="DJ864" s="69"/>
      <c r="DK864" s="70"/>
    </row>
    <row r="865" spans="63:115">
      <c r="BK865" s="69"/>
      <c r="BL865" s="69"/>
      <c r="BM865" s="69"/>
      <c r="BN865" s="66"/>
      <c r="BO865" s="69"/>
      <c r="BP865" s="69"/>
      <c r="BQ865" s="69"/>
      <c r="BR865" s="69"/>
      <c r="BS865" s="69"/>
      <c r="BT865" s="69"/>
      <c r="BU865" s="69"/>
      <c r="BV865" s="69"/>
      <c r="BW865" s="69"/>
      <c r="BX865" s="69"/>
      <c r="BY865" s="69"/>
      <c r="BZ865" s="69"/>
      <c r="CA865" s="66"/>
      <c r="CB865" s="69"/>
      <c r="CC865" s="69"/>
      <c r="CD865" s="69"/>
      <c r="CE865" s="66"/>
      <c r="CF865" s="69"/>
      <c r="CG865" s="69"/>
      <c r="CH865" s="69"/>
      <c r="CI865" s="66"/>
      <c r="CJ865" s="69"/>
      <c r="CK865" s="69"/>
      <c r="CL865" s="69"/>
      <c r="CM865" s="66"/>
      <c r="CN865" s="69"/>
      <c r="CO865" s="69"/>
      <c r="CP865" s="69"/>
      <c r="CQ865" s="66"/>
      <c r="CR865" s="69"/>
      <c r="CS865" s="69"/>
      <c r="CT865" s="69"/>
      <c r="CU865" s="66"/>
      <c r="CV865" s="69"/>
      <c r="CW865" s="69"/>
      <c r="CX865" s="69"/>
      <c r="CY865" s="66"/>
      <c r="CZ865" s="69"/>
      <c r="DA865" s="69"/>
      <c r="DB865" s="69"/>
      <c r="DC865" s="66"/>
      <c r="DD865" s="69"/>
      <c r="DE865" s="69"/>
      <c r="DF865" s="69"/>
      <c r="DG865" s="66"/>
      <c r="DH865" s="69"/>
      <c r="DI865" s="69"/>
      <c r="DJ865" s="69"/>
      <c r="DK865" s="70"/>
    </row>
    <row r="866" spans="63:115">
      <c r="BK866" s="69"/>
      <c r="BL866" s="69"/>
      <c r="BM866" s="69"/>
      <c r="BN866" s="66"/>
      <c r="BO866" s="69"/>
      <c r="BP866" s="69"/>
      <c r="BQ866" s="69"/>
      <c r="BR866" s="69"/>
      <c r="BS866" s="69"/>
      <c r="BT866" s="69"/>
      <c r="BU866" s="69"/>
      <c r="BV866" s="69"/>
      <c r="BW866" s="69"/>
      <c r="BX866" s="69"/>
      <c r="BY866" s="69"/>
      <c r="BZ866" s="69"/>
      <c r="CA866" s="66"/>
      <c r="CB866" s="69"/>
      <c r="CC866" s="69"/>
      <c r="CD866" s="69"/>
      <c r="CE866" s="66"/>
      <c r="CF866" s="69"/>
      <c r="CG866" s="69"/>
      <c r="CH866" s="69"/>
      <c r="CI866" s="66"/>
      <c r="CJ866" s="69"/>
      <c r="CK866" s="69"/>
      <c r="CL866" s="69"/>
      <c r="CM866" s="66"/>
      <c r="CN866" s="69"/>
      <c r="CO866" s="69"/>
      <c r="CP866" s="69"/>
      <c r="CQ866" s="66"/>
      <c r="CR866" s="69"/>
      <c r="CS866" s="69"/>
      <c r="CT866" s="69"/>
      <c r="CU866" s="66"/>
      <c r="CV866" s="69"/>
      <c r="CW866" s="69"/>
      <c r="CX866" s="69"/>
      <c r="CY866" s="66"/>
      <c r="CZ866" s="69"/>
      <c r="DA866" s="69"/>
      <c r="DB866" s="69"/>
      <c r="DC866" s="66"/>
      <c r="DD866" s="69"/>
      <c r="DE866" s="69"/>
      <c r="DF866" s="69"/>
      <c r="DG866" s="66"/>
      <c r="DH866" s="69"/>
      <c r="DI866" s="69"/>
      <c r="DJ866" s="69"/>
      <c r="DK866" s="70"/>
    </row>
    <row r="867" spans="63:115">
      <c r="BK867" s="69"/>
      <c r="BL867" s="69"/>
      <c r="BM867" s="69"/>
      <c r="BN867" s="66"/>
      <c r="BO867" s="69"/>
      <c r="BP867" s="69"/>
      <c r="BQ867" s="69"/>
      <c r="BR867" s="69"/>
      <c r="BS867" s="69"/>
      <c r="BT867" s="69"/>
      <c r="BU867" s="69"/>
      <c r="BV867" s="69"/>
      <c r="BW867" s="69"/>
      <c r="BX867" s="69"/>
      <c r="BY867" s="69"/>
      <c r="BZ867" s="69"/>
      <c r="CA867" s="66"/>
      <c r="CB867" s="69"/>
      <c r="CC867" s="69"/>
      <c r="CD867" s="69"/>
      <c r="CE867" s="66"/>
      <c r="CF867" s="69"/>
      <c r="CG867" s="69"/>
      <c r="CH867" s="69"/>
      <c r="CI867" s="66"/>
      <c r="CJ867" s="69"/>
      <c r="CK867" s="69"/>
      <c r="CL867" s="69"/>
      <c r="CM867" s="66"/>
      <c r="CN867" s="69"/>
      <c r="CO867" s="69"/>
      <c r="CP867" s="69"/>
      <c r="CQ867" s="66"/>
      <c r="CR867" s="69"/>
      <c r="CS867" s="69"/>
      <c r="CT867" s="69"/>
      <c r="CU867" s="66"/>
      <c r="CV867" s="69"/>
      <c r="CW867" s="69"/>
      <c r="CX867" s="69"/>
      <c r="CY867" s="66"/>
      <c r="CZ867" s="69"/>
      <c r="DA867" s="69"/>
      <c r="DB867" s="69"/>
      <c r="DC867" s="66"/>
      <c r="DD867" s="69"/>
      <c r="DE867" s="69"/>
      <c r="DF867" s="69"/>
      <c r="DG867" s="66"/>
      <c r="DH867" s="69"/>
      <c r="DI867" s="69"/>
      <c r="DJ867" s="69"/>
      <c r="DK867" s="70"/>
    </row>
    <row r="868" spans="63:115">
      <c r="BK868" s="69"/>
      <c r="BL868" s="69"/>
      <c r="BM868" s="69"/>
      <c r="BN868" s="66"/>
      <c r="BO868" s="69"/>
      <c r="BP868" s="69"/>
      <c r="BQ868" s="69"/>
      <c r="BR868" s="69"/>
      <c r="BS868" s="69"/>
      <c r="BT868" s="69"/>
      <c r="BU868" s="69"/>
      <c r="BV868" s="69"/>
      <c r="BW868" s="69"/>
      <c r="BX868" s="69"/>
      <c r="BY868" s="69"/>
      <c r="BZ868" s="69"/>
      <c r="CA868" s="66"/>
      <c r="CB868" s="69"/>
      <c r="CC868" s="69"/>
      <c r="CD868" s="69"/>
      <c r="CE868" s="66"/>
      <c r="CF868" s="69"/>
      <c r="CG868" s="69"/>
      <c r="CH868" s="69"/>
      <c r="CI868" s="66"/>
      <c r="CJ868" s="69"/>
      <c r="CK868" s="69"/>
      <c r="CL868" s="69"/>
      <c r="CM868" s="66"/>
      <c r="CN868" s="69"/>
      <c r="CO868" s="69"/>
      <c r="CP868" s="69"/>
      <c r="CQ868" s="66"/>
      <c r="CR868" s="69"/>
      <c r="CS868" s="69"/>
      <c r="CT868" s="69"/>
      <c r="CU868" s="66"/>
      <c r="CV868" s="69"/>
      <c r="CW868" s="69"/>
      <c r="CX868" s="69"/>
      <c r="CY868" s="66"/>
      <c r="CZ868" s="69"/>
      <c r="DA868" s="69"/>
      <c r="DB868" s="69"/>
      <c r="DC868" s="66"/>
      <c r="DD868" s="69"/>
      <c r="DE868" s="69"/>
      <c r="DF868" s="69"/>
      <c r="DG868" s="66"/>
      <c r="DH868" s="69"/>
      <c r="DI868" s="69"/>
      <c r="DJ868" s="69"/>
      <c r="DK868" s="70"/>
    </row>
    <row r="869" spans="63:115">
      <c r="BK869" s="69"/>
      <c r="BL869" s="69"/>
      <c r="BM869" s="69"/>
      <c r="BN869" s="66"/>
      <c r="BO869" s="69"/>
      <c r="BP869" s="69"/>
      <c r="BQ869" s="69"/>
      <c r="BR869" s="69"/>
      <c r="BS869" s="69"/>
      <c r="BT869" s="69"/>
      <c r="BU869" s="69"/>
      <c r="BV869" s="69"/>
      <c r="BW869" s="69"/>
      <c r="BX869" s="69"/>
      <c r="BY869" s="69"/>
      <c r="BZ869" s="69"/>
      <c r="CA869" s="66"/>
      <c r="CB869" s="69"/>
      <c r="CC869" s="69"/>
      <c r="CD869" s="69"/>
      <c r="CE869" s="66"/>
      <c r="CF869" s="69"/>
      <c r="CG869" s="69"/>
      <c r="CH869" s="69"/>
      <c r="CI869" s="66"/>
      <c r="CJ869" s="69"/>
      <c r="CK869" s="69"/>
      <c r="CL869" s="69"/>
      <c r="CM869" s="66"/>
      <c r="CN869" s="69"/>
      <c r="CO869" s="69"/>
      <c r="CP869" s="69"/>
      <c r="CQ869" s="66"/>
      <c r="CR869" s="69"/>
      <c r="CS869" s="69"/>
      <c r="CT869" s="69"/>
      <c r="CU869" s="66"/>
      <c r="CV869" s="69"/>
      <c r="CW869" s="69"/>
      <c r="CX869" s="69"/>
      <c r="CY869" s="66"/>
      <c r="CZ869" s="69"/>
      <c r="DA869" s="69"/>
      <c r="DB869" s="69"/>
      <c r="DC869" s="66"/>
      <c r="DD869" s="69"/>
      <c r="DE869" s="69"/>
      <c r="DF869" s="69"/>
      <c r="DG869" s="66"/>
      <c r="DH869" s="69"/>
      <c r="DI869" s="69"/>
      <c r="DJ869" s="69"/>
      <c r="DK869" s="70"/>
    </row>
    <row r="870" spans="63:115">
      <c r="BK870" s="69"/>
      <c r="BL870" s="69"/>
      <c r="BM870" s="69"/>
      <c r="BN870" s="66"/>
      <c r="BO870" s="69"/>
      <c r="BP870" s="69"/>
      <c r="BQ870" s="69"/>
      <c r="BR870" s="69"/>
      <c r="BS870" s="69"/>
      <c r="BT870" s="69"/>
      <c r="BU870" s="69"/>
      <c r="BV870" s="69"/>
      <c r="BW870" s="69"/>
      <c r="BX870" s="69"/>
      <c r="BY870" s="69"/>
      <c r="BZ870" s="69"/>
      <c r="CA870" s="66"/>
      <c r="CB870" s="69"/>
      <c r="CC870" s="69"/>
      <c r="CD870" s="69"/>
      <c r="CE870" s="66"/>
      <c r="CF870" s="69"/>
      <c r="CG870" s="69"/>
      <c r="CH870" s="69"/>
      <c r="CI870" s="66"/>
      <c r="CJ870" s="69"/>
      <c r="CK870" s="69"/>
      <c r="CL870" s="69"/>
      <c r="CM870" s="66"/>
      <c r="CN870" s="69"/>
      <c r="CO870" s="69"/>
      <c r="CP870" s="69"/>
      <c r="CQ870" s="66"/>
      <c r="CR870" s="69"/>
      <c r="CS870" s="69"/>
      <c r="CT870" s="69"/>
      <c r="CU870" s="66"/>
      <c r="CV870" s="69"/>
      <c r="CW870" s="69"/>
      <c r="CX870" s="69"/>
      <c r="CY870" s="66"/>
      <c r="CZ870" s="69"/>
      <c r="DA870" s="69"/>
      <c r="DB870" s="69"/>
      <c r="DC870" s="66"/>
      <c r="DD870" s="69"/>
      <c r="DE870" s="69"/>
      <c r="DF870" s="69"/>
      <c r="DG870" s="66"/>
      <c r="DH870" s="69"/>
      <c r="DI870" s="69"/>
      <c r="DJ870" s="69"/>
      <c r="DK870" s="70"/>
    </row>
    <row r="871" spans="63:115">
      <c r="BK871" s="69"/>
      <c r="BL871" s="69"/>
      <c r="BM871" s="69"/>
      <c r="BN871" s="66"/>
      <c r="BO871" s="69"/>
      <c r="BP871" s="69"/>
      <c r="BQ871" s="69"/>
      <c r="BR871" s="69"/>
      <c r="BS871" s="69"/>
      <c r="BT871" s="69"/>
      <c r="BU871" s="69"/>
      <c r="BV871" s="69"/>
      <c r="BW871" s="69"/>
      <c r="BX871" s="69"/>
      <c r="BY871" s="69"/>
      <c r="BZ871" s="69"/>
      <c r="CA871" s="66"/>
      <c r="CB871" s="69"/>
      <c r="CC871" s="69"/>
      <c r="CD871" s="69"/>
      <c r="CE871" s="66"/>
      <c r="CF871" s="69"/>
      <c r="CG871" s="69"/>
      <c r="CH871" s="69"/>
      <c r="CI871" s="66"/>
      <c r="CJ871" s="69"/>
      <c r="CK871" s="69"/>
      <c r="CL871" s="69"/>
      <c r="CM871" s="66"/>
      <c r="CN871" s="69"/>
      <c r="CO871" s="69"/>
      <c r="CP871" s="69"/>
      <c r="CQ871" s="66"/>
      <c r="CR871" s="69"/>
      <c r="CS871" s="69"/>
      <c r="CT871" s="69"/>
      <c r="CU871" s="66"/>
      <c r="CV871" s="69"/>
      <c r="CW871" s="69"/>
      <c r="CX871" s="69"/>
      <c r="CY871" s="66"/>
      <c r="CZ871" s="69"/>
      <c r="DA871" s="69"/>
      <c r="DB871" s="69"/>
      <c r="DC871" s="66"/>
      <c r="DD871" s="69"/>
      <c r="DE871" s="69"/>
      <c r="DF871" s="69"/>
      <c r="DG871" s="66"/>
      <c r="DH871" s="69"/>
      <c r="DI871" s="69"/>
      <c r="DJ871" s="69"/>
      <c r="DK871" s="70"/>
    </row>
    <row r="872" spans="63:115">
      <c r="BK872" s="69"/>
      <c r="BL872" s="69"/>
      <c r="BM872" s="69"/>
      <c r="BN872" s="66"/>
      <c r="BO872" s="69"/>
      <c r="BP872" s="69"/>
      <c r="BQ872" s="69"/>
      <c r="BR872" s="69"/>
      <c r="BS872" s="69"/>
      <c r="BT872" s="69"/>
      <c r="BU872" s="69"/>
      <c r="BV872" s="69"/>
      <c r="BW872" s="69"/>
      <c r="BX872" s="69"/>
      <c r="BY872" s="69"/>
      <c r="BZ872" s="69"/>
      <c r="CA872" s="66"/>
      <c r="CB872" s="69"/>
      <c r="CC872" s="69"/>
      <c r="CD872" s="69"/>
      <c r="CE872" s="66"/>
      <c r="CF872" s="69"/>
      <c r="CG872" s="69"/>
      <c r="CH872" s="69"/>
      <c r="CI872" s="66"/>
      <c r="CJ872" s="69"/>
      <c r="CK872" s="69"/>
      <c r="CL872" s="69"/>
      <c r="CM872" s="66"/>
      <c r="CN872" s="69"/>
      <c r="CO872" s="69"/>
      <c r="CP872" s="69"/>
      <c r="CQ872" s="66"/>
      <c r="CR872" s="69"/>
      <c r="CS872" s="69"/>
      <c r="CT872" s="69"/>
      <c r="CU872" s="66"/>
      <c r="CV872" s="69"/>
      <c r="CW872" s="69"/>
      <c r="CX872" s="69"/>
      <c r="CY872" s="66"/>
      <c r="CZ872" s="69"/>
      <c r="DA872" s="69"/>
      <c r="DB872" s="69"/>
      <c r="DC872" s="66"/>
      <c r="DD872" s="69"/>
      <c r="DE872" s="69"/>
      <c r="DF872" s="69"/>
      <c r="DG872" s="66"/>
      <c r="DH872" s="69"/>
      <c r="DI872" s="69"/>
      <c r="DJ872" s="69"/>
      <c r="DK872" s="70"/>
    </row>
    <row r="873" spans="63:115">
      <c r="BK873" s="69"/>
      <c r="BL873" s="69"/>
      <c r="BM873" s="69"/>
      <c r="BN873" s="66"/>
      <c r="BO873" s="69"/>
      <c r="BP873" s="69"/>
      <c r="BQ873" s="69"/>
      <c r="BR873" s="69"/>
      <c r="BS873" s="69"/>
      <c r="BT873" s="69"/>
      <c r="BU873" s="69"/>
      <c r="BV873" s="69"/>
      <c r="BW873" s="69"/>
      <c r="BX873" s="69"/>
      <c r="BY873" s="69"/>
      <c r="BZ873" s="69"/>
      <c r="CA873" s="66"/>
      <c r="CB873" s="69"/>
      <c r="CC873" s="69"/>
      <c r="CD873" s="69"/>
      <c r="CE873" s="66"/>
      <c r="CF873" s="69"/>
      <c r="CG873" s="69"/>
      <c r="CH873" s="69"/>
      <c r="CI873" s="66"/>
      <c r="CJ873" s="69"/>
      <c r="CK873" s="69"/>
      <c r="CL873" s="69"/>
      <c r="CM873" s="66"/>
      <c r="CN873" s="69"/>
      <c r="CO873" s="69"/>
      <c r="CP873" s="69"/>
      <c r="CQ873" s="66"/>
      <c r="CR873" s="69"/>
      <c r="CS873" s="69"/>
      <c r="CT873" s="69"/>
      <c r="CU873" s="66"/>
      <c r="CV873" s="69"/>
      <c r="CW873" s="69"/>
      <c r="CX873" s="69"/>
      <c r="CY873" s="66"/>
      <c r="CZ873" s="69"/>
      <c r="DA873" s="69"/>
      <c r="DB873" s="69"/>
      <c r="DC873" s="66"/>
      <c r="DD873" s="69"/>
      <c r="DE873" s="69"/>
      <c r="DF873" s="69"/>
      <c r="DG873" s="66"/>
      <c r="DH873" s="69"/>
      <c r="DI873" s="69"/>
      <c r="DJ873" s="69"/>
      <c r="DK873" s="70"/>
    </row>
    <row r="874" spans="63:115">
      <c r="BK874" s="69"/>
      <c r="BL874" s="69"/>
      <c r="BM874" s="69"/>
      <c r="BN874" s="66"/>
      <c r="BO874" s="69"/>
      <c r="BP874" s="69"/>
      <c r="BQ874" s="69"/>
      <c r="BR874" s="69"/>
      <c r="BS874" s="69"/>
      <c r="BT874" s="69"/>
      <c r="BU874" s="69"/>
      <c r="BV874" s="69"/>
      <c r="BW874" s="69"/>
      <c r="BX874" s="69"/>
      <c r="BY874" s="69"/>
      <c r="BZ874" s="69"/>
      <c r="CA874" s="66"/>
      <c r="CB874" s="69"/>
      <c r="CC874" s="69"/>
      <c r="CD874" s="69"/>
      <c r="CE874" s="66"/>
      <c r="CF874" s="69"/>
      <c r="CG874" s="69"/>
      <c r="CH874" s="69"/>
      <c r="CI874" s="66"/>
      <c r="CJ874" s="69"/>
      <c r="CK874" s="69"/>
      <c r="CL874" s="69"/>
      <c r="CM874" s="66"/>
      <c r="CN874" s="69"/>
      <c r="CO874" s="69"/>
      <c r="CP874" s="69"/>
      <c r="CQ874" s="66"/>
      <c r="CR874" s="69"/>
      <c r="CS874" s="69"/>
      <c r="CT874" s="69"/>
      <c r="CU874" s="66"/>
      <c r="CV874" s="69"/>
      <c r="CW874" s="69"/>
      <c r="CX874" s="69"/>
      <c r="CY874" s="66"/>
      <c r="CZ874" s="69"/>
      <c r="DA874" s="69"/>
      <c r="DB874" s="69"/>
      <c r="DC874" s="66"/>
      <c r="DD874" s="69"/>
      <c r="DE874" s="69"/>
      <c r="DF874" s="69"/>
      <c r="DG874" s="66"/>
      <c r="DH874" s="69"/>
      <c r="DI874" s="69"/>
      <c r="DJ874" s="69"/>
      <c r="DK874" s="70"/>
    </row>
    <row r="875" spans="63:115">
      <c r="BK875" s="69"/>
      <c r="BL875" s="69"/>
      <c r="BM875" s="69"/>
      <c r="BN875" s="66"/>
      <c r="BO875" s="69"/>
      <c r="BP875" s="69"/>
      <c r="BQ875" s="69"/>
      <c r="BR875" s="69"/>
      <c r="BS875" s="69"/>
      <c r="BT875" s="69"/>
      <c r="BU875" s="69"/>
      <c r="BV875" s="69"/>
      <c r="BW875" s="69"/>
      <c r="BX875" s="69"/>
      <c r="BY875" s="69"/>
      <c r="BZ875" s="69"/>
      <c r="CA875" s="66"/>
      <c r="CB875" s="69"/>
      <c r="CC875" s="69"/>
      <c r="CD875" s="69"/>
      <c r="CE875" s="66"/>
      <c r="CF875" s="69"/>
      <c r="CG875" s="69"/>
      <c r="CH875" s="69"/>
      <c r="CI875" s="66"/>
      <c r="CJ875" s="69"/>
      <c r="CK875" s="69"/>
      <c r="CL875" s="69"/>
      <c r="CM875" s="66"/>
      <c r="CN875" s="69"/>
      <c r="CO875" s="69"/>
      <c r="CP875" s="69"/>
      <c r="CQ875" s="66"/>
      <c r="CR875" s="69"/>
      <c r="CS875" s="69"/>
      <c r="CT875" s="69"/>
      <c r="CU875" s="66"/>
      <c r="CV875" s="69"/>
      <c r="CW875" s="69"/>
      <c r="CX875" s="69"/>
      <c r="CY875" s="66"/>
      <c r="CZ875" s="69"/>
      <c r="DA875" s="69"/>
      <c r="DB875" s="69"/>
      <c r="DC875" s="66"/>
      <c r="DD875" s="69"/>
      <c r="DE875" s="69"/>
      <c r="DF875" s="69"/>
      <c r="DG875" s="66"/>
      <c r="DH875" s="69"/>
      <c r="DI875" s="69"/>
      <c r="DJ875" s="69"/>
      <c r="DK875" s="70"/>
    </row>
    <row r="876" spans="63:115">
      <c r="BK876" s="69"/>
      <c r="BL876" s="69"/>
      <c r="BM876" s="69"/>
      <c r="BN876" s="66"/>
      <c r="BO876" s="69"/>
      <c r="BP876" s="69"/>
      <c r="BQ876" s="69"/>
      <c r="BR876" s="69"/>
      <c r="BS876" s="69"/>
      <c r="BT876" s="69"/>
      <c r="BU876" s="69"/>
      <c r="BV876" s="69"/>
      <c r="BW876" s="69"/>
      <c r="BX876" s="69"/>
      <c r="BY876" s="69"/>
      <c r="BZ876" s="69"/>
      <c r="CA876" s="66"/>
      <c r="CB876" s="69"/>
      <c r="CC876" s="69"/>
      <c r="CD876" s="69"/>
      <c r="CE876" s="66"/>
      <c r="CF876" s="69"/>
      <c r="CG876" s="69"/>
      <c r="CH876" s="69"/>
      <c r="CI876" s="66"/>
      <c r="CJ876" s="69"/>
      <c r="CK876" s="69"/>
      <c r="CL876" s="69"/>
      <c r="CM876" s="66"/>
      <c r="CN876" s="69"/>
      <c r="CO876" s="69"/>
      <c r="CP876" s="69"/>
      <c r="CQ876" s="66"/>
      <c r="CR876" s="69"/>
      <c r="CS876" s="69"/>
      <c r="CT876" s="69"/>
      <c r="CU876" s="66"/>
      <c r="CV876" s="69"/>
      <c r="CW876" s="69"/>
      <c r="CX876" s="69"/>
      <c r="CY876" s="66"/>
      <c r="CZ876" s="69"/>
      <c r="DA876" s="69"/>
      <c r="DB876" s="69"/>
      <c r="DC876" s="66"/>
      <c r="DD876" s="69"/>
      <c r="DE876" s="69"/>
      <c r="DF876" s="69"/>
      <c r="DG876" s="66"/>
      <c r="DH876" s="69"/>
      <c r="DI876" s="69"/>
      <c r="DJ876" s="69"/>
      <c r="DK876" s="70"/>
    </row>
    <row r="877" spans="63:115">
      <c r="BK877" s="69"/>
      <c r="BL877" s="69"/>
      <c r="BM877" s="69"/>
      <c r="BN877" s="66"/>
      <c r="BO877" s="69"/>
      <c r="BP877" s="69"/>
      <c r="BQ877" s="69"/>
      <c r="BR877" s="69"/>
      <c r="BS877" s="69"/>
      <c r="BT877" s="69"/>
      <c r="BU877" s="69"/>
      <c r="BV877" s="69"/>
      <c r="BW877" s="69"/>
      <c r="BX877" s="69"/>
      <c r="BY877" s="69"/>
      <c r="BZ877" s="69"/>
      <c r="CA877" s="66"/>
      <c r="CB877" s="69"/>
      <c r="CC877" s="69"/>
      <c r="CD877" s="69"/>
      <c r="CE877" s="66"/>
      <c r="CF877" s="69"/>
      <c r="CG877" s="69"/>
      <c r="CH877" s="69"/>
      <c r="CI877" s="66"/>
      <c r="CJ877" s="69"/>
      <c r="CK877" s="69"/>
      <c r="CL877" s="69"/>
      <c r="CM877" s="66"/>
      <c r="CN877" s="69"/>
      <c r="CO877" s="69"/>
      <c r="CP877" s="69"/>
      <c r="CQ877" s="66"/>
      <c r="CR877" s="69"/>
      <c r="CS877" s="69"/>
      <c r="CT877" s="69"/>
      <c r="CU877" s="66"/>
      <c r="CV877" s="69"/>
      <c r="CW877" s="69"/>
      <c r="CX877" s="69"/>
      <c r="CY877" s="66"/>
      <c r="CZ877" s="69"/>
      <c r="DA877" s="69"/>
      <c r="DB877" s="69"/>
      <c r="DC877" s="66"/>
      <c r="DD877" s="69"/>
      <c r="DE877" s="69"/>
      <c r="DF877" s="69"/>
      <c r="DG877" s="66"/>
      <c r="DH877" s="69"/>
      <c r="DI877" s="69"/>
      <c r="DJ877" s="69"/>
      <c r="DK877" s="70"/>
    </row>
    <row r="878" spans="63:115">
      <c r="BK878" s="69"/>
      <c r="BL878" s="69"/>
      <c r="BM878" s="69"/>
      <c r="BN878" s="66"/>
      <c r="BO878" s="69"/>
      <c r="BP878" s="69"/>
      <c r="BQ878" s="69"/>
      <c r="BR878" s="69"/>
      <c r="BS878" s="69"/>
      <c r="BT878" s="69"/>
      <c r="BU878" s="69"/>
      <c r="BV878" s="69"/>
      <c r="BW878" s="69"/>
      <c r="BX878" s="69"/>
      <c r="BY878" s="69"/>
      <c r="BZ878" s="69"/>
      <c r="CA878" s="66"/>
      <c r="CB878" s="69"/>
      <c r="CC878" s="69"/>
      <c r="CD878" s="69"/>
      <c r="CE878" s="66"/>
      <c r="CF878" s="69"/>
      <c r="CG878" s="69"/>
      <c r="CH878" s="69"/>
      <c r="CI878" s="66"/>
      <c r="CJ878" s="69"/>
      <c r="CK878" s="69"/>
      <c r="CL878" s="69"/>
      <c r="CM878" s="66"/>
      <c r="CN878" s="69"/>
      <c r="CO878" s="69"/>
      <c r="CP878" s="69"/>
      <c r="CQ878" s="66"/>
      <c r="CR878" s="69"/>
      <c r="CS878" s="69"/>
      <c r="CT878" s="69"/>
      <c r="CU878" s="66"/>
      <c r="CV878" s="69"/>
      <c r="CW878" s="69"/>
      <c r="CX878" s="69"/>
      <c r="CY878" s="66"/>
      <c r="CZ878" s="69"/>
      <c r="DA878" s="69"/>
      <c r="DB878" s="69"/>
      <c r="DC878" s="66"/>
      <c r="DD878" s="69"/>
      <c r="DE878" s="69"/>
      <c r="DF878" s="69"/>
      <c r="DG878" s="66"/>
      <c r="DH878" s="69"/>
      <c r="DI878" s="69"/>
      <c r="DJ878" s="69"/>
      <c r="DK878" s="70"/>
    </row>
    <row r="879" spans="63:115">
      <c r="BK879" s="69"/>
      <c r="BL879" s="69"/>
      <c r="BM879" s="69"/>
      <c r="BN879" s="66"/>
      <c r="BO879" s="69"/>
      <c r="BP879" s="69"/>
      <c r="BQ879" s="69"/>
      <c r="BR879" s="69"/>
      <c r="BS879" s="69"/>
      <c r="BT879" s="69"/>
      <c r="BU879" s="69"/>
      <c r="BV879" s="69"/>
      <c r="BW879" s="69"/>
      <c r="BX879" s="69"/>
      <c r="BY879" s="69"/>
      <c r="BZ879" s="69"/>
      <c r="CA879" s="66"/>
      <c r="CB879" s="69"/>
      <c r="CC879" s="69"/>
      <c r="CD879" s="69"/>
      <c r="CE879" s="66"/>
      <c r="CF879" s="69"/>
      <c r="CG879" s="69"/>
      <c r="CH879" s="69"/>
      <c r="CI879" s="66"/>
      <c r="CJ879" s="69"/>
      <c r="CK879" s="69"/>
      <c r="CL879" s="69"/>
      <c r="CM879" s="66"/>
      <c r="CN879" s="69"/>
      <c r="CO879" s="69"/>
      <c r="CP879" s="69"/>
      <c r="CQ879" s="66"/>
      <c r="CR879" s="69"/>
      <c r="CS879" s="69"/>
      <c r="CT879" s="69"/>
      <c r="CU879" s="66"/>
      <c r="CV879" s="69"/>
      <c r="CW879" s="69"/>
      <c r="CX879" s="69"/>
      <c r="CY879" s="66"/>
      <c r="CZ879" s="69"/>
      <c r="DA879" s="69"/>
      <c r="DB879" s="69"/>
      <c r="DC879" s="66"/>
      <c r="DD879" s="69"/>
      <c r="DE879" s="69"/>
      <c r="DF879" s="69"/>
      <c r="DG879" s="66"/>
      <c r="DH879" s="69"/>
      <c r="DI879" s="69"/>
      <c r="DJ879" s="69"/>
      <c r="DK879" s="70"/>
    </row>
    <row r="880" spans="63:115">
      <c r="BK880" s="69"/>
      <c r="BL880" s="69"/>
      <c r="BM880" s="69"/>
      <c r="BN880" s="66"/>
      <c r="BO880" s="69"/>
      <c r="BP880" s="69"/>
      <c r="BQ880" s="69"/>
      <c r="BR880" s="69"/>
      <c r="BS880" s="69"/>
      <c r="BT880" s="69"/>
      <c r="BU880" s="69"/>
      <c r="BV880" s="69"/>
      <c r="BW880" s="69"/>
      <c r="BX880" s="69"/>
      <c r="BY880" s="69"/>
      <c r="BZ880" s="69"/>
      <c r="CA880" s="66"/>
      <c r="CB880" s="69"/>
      <c r="CC880" s="69"/>
      <c r="CD880" s="69"/>
      <c r="CE880" s="66"/>
      <c r="CF880" s="69"/>
      <c r="CG880" s="69"/>
      <c r="CH880" s="69"/>
      <c r="CI880" s="66"/>
      <c r="CJ880" s="69"/>
      <c r="CK880" s="69"/>
      <c r="CL880" s="69"/>
      <c r="CM880" s="66"/>
      <c r="CN880" s="69"/>
      <c r="CO880" s="69"/>
      <c r="CP880" s="69"/>
      <c r="CQ880" s="66"/>
      <c r="CR880" s="69"/>
      <c r="CS880" s="69"/>
      <c r="CT880" s="69"/>
      <c r="CU880" s="66"/>
      <c r="CV880" s="69"/>
      <c r="CW880" s="69"/>
      <c r="CX880" s="69"/>
      <c r="CY880" s="66"/>
      <c r="CZ880" s="69"/>
      <c r="DA880" s="69"/>
      <c r="DB880" s="69"/>
      <c r="DC880" s="66"/>
      <c r="DD880" s="69"/>
      <c r="DE880" s="69"/>
      <c r="DF880" s="69"/>
      <c r="DG880" s="66"/>
      <c r="DH880" s="69"/>
      <c r="DI880" s="69"/>
      <c r="DJ880" s="69"/>
      <c r="DK880" s="70"/>
    </row>
    <row r="881" spans="63:115">
      <c r="BK881" s="69"/>
      <c r="BL881" s="69"/>
      <c r="BM881" s="69"/>
      <c r="BN881" s="66"/>
      <c r="BO881" s="69"/>
      <c r="BP881" s="69"/>
      <c r="BQ881" s="69"/>
      <c r="BR881" s="69"/>
      <c r="BS881" s="69"/>
      <c r="BT881" s="69"/>
      <c r="BU881" s="69"/>
      <c r="BV881" s="69"/>
      <c r="BW881" s="69"/>
      <c r="BX881" s="69"/>
      <c r="BY881" s="69"/>
      <c r="BZ881" s="69"/>
      <c r="CA881" s="66"/>
      <c r="CB881" s="69"/>
      <c r="CC881" s="69"/>
      <c r="CD881" s="69"/>
      <c r="CE881" s="66"/>
      <c r="CF881" s="69"/>
      <c r="CG881" s="69"/>
      <c r="CH881" s="69"/>
      <c r="CI881" s="66"/>
      <c r="CJ881" s="69"/>
      <c r="CK881" s="69"/>
      <c r="CL881" s="69"/>
      <c r="CM881" s="66"/>
      <c r="CN881" s="69"/>
      <c r="CO881" s="69"/>
      <c r="CP881" s="69"/>
      <c r="CQ881" s="66"/>
      <c r="CR881" s="69"/>
      <c r="CS881" s="69"/>
      <c r="CT881" s="69"/>
      <c r="CU881" s="66"/>
      <c r="CV881" s="69"/>
      <c r="CW881" s="69"/>
      <c r="CX881" s="69"/>
      <c r="CY881" s="66"/>
      <c r="CZ881" s="69"/>
      <c r="DA881" s="69"/>
      <c r="DB881" s="69"/>
      <c r="DC881" s="66"/>
      <c r="DD881" s="69"/>
      <c r="DE881" s="69"/>
      <c r="DF881" s="69"/>
      <c r="DG881" s="66"/>
      <c r="DH881" s="69"/>
      <c r="DI881" s="69"/>
      <c r="DJ881" s="69"/>
      <c r="DK881" s="70"/>
    </row>
    <row r="882" spans="63:115">
      <c r="BK882" s="69"/>
      <c r="BL882" s="69"/>
      <c r="BM882" s="69"/>
      <c r="BN882" s="66"/>
      <c r="BO882" s="69"/>
      <c r="BP882" s="69"/>
      <c r="BQ882" s="69"/>
      <c r="BR882" s="69"/>
      <c r="BS882" s="69"/>
      <c r="BT882" s="69"/>
      <c r="BU882" s="69"/>
      <c r="BV882" s="69"/>
      <c r="BW882" s="69"/>
      <c r="BX882" s="69"/>
      <c r="BY882" s="69"/>
      <c r="BZ882" s="69"/>
      <c r="CA882" s="66"/>
      <c r="CB882" s="69"/>
      <c r="CC882" s="69"/>
      <c r="CD882" s="69"/>
      <c r="CE882" s="66"/>
      <c r="CF882" s="69"/>
      <c r="CG882" s="69"/>
      <c r="CH882" s="69"/>
      <c r="CI882" s="66"/>
      <c r="CJ882" s="69"/>
      <c r="CK882" s="69"/>
      <c r="CL882" s="69"/>
      <c r="CM882" s="66"/>
      <c r="CN882" s="69"/>
      <c r="CO882" s="69"/>
      <c r="CP882" s="69"/>
      <c r="CQ882" s="66"/>
      <c r="CR882" s="69"/>
      <c r="CS882" s="69"/>
      <c r="CT882" s="69"/>
      <c r="CU882" s="66"/>
      <c r="CV882" s="69"/>
      <c r="CW882" s="69"/>
      <c r="CX882" s="69"/>
      <c r="CY882" s="66"/>
      <c r="CZ882" s="69"/>
      <c r="DA882" s="69"/>
      <c r="DB882" s="69"/>
      <c r="DC882" s="66"/>
      <c r="DD882" s="69"/>
      <c r="DE882" s="69"/>
      <c r="DF882" s="69"/>
      <c r="DG882" s="66"/>
      <c r="DH882" s="69"/>
      <c r="DI882" s="69"/>
      <c r="DJ882" s="69"/>
      <c r="DK882" s="70"/>
    </row>
    <row r="883" spans="63:115">
      <c r="BK883" s="69"/>
      <c r="BL883" s="69"/>
      <c r="BM883" s="69"/>
      <c r="BN883" s="66"/>
      <c r="BO883" s="69"/>
      <c r="BP883" s="69"/>
      <c r="BQ883" s="69"/>
      <c r="BR883" s="69"/>
      <c r="BS883" s="69"/>
      <c r="BT883" s="69"/>
      <c r="BU883" s="69"/>
      <c r="BV883" s="69"/>
      <c r="BW883" s="69"/>
      <c r="BX883" s="69"/>
      <c r="BY883" s="69"/>
      <c r="BZ883" s="69"/>
      <c r="CA883" s="66"/>
      <c r="CB883" s="69"/>
      <c r="CC883" s="69"/>
      <c r="CD883" s="69"/>
      <c r="CE883" s="66"/>
      <c r="CF883" s="69"/>
      <c r="CG883" s="69"/>
      <c r="CH883" s="69"/>
      <c r="CI883" s="66"/>
      <c r="CJ883" s="69"/>
      <c r="CK883" s="69"/>
      <c r="CL883" s="69"/>
      <c r="CM883" s="66"/>
      <c r="CN883" s="69"/>
      <c r="CO883" s="69"/>
      <c r="CP883" s="69"/>
      <c r="CQ883" s="66"/>
      <c r="CR883" s="69"/>
      <c r="CS883" s="69"/>
      <c r="CT883" s="69"/>
      <c r="CU883" s="66"/>
      <c r="CV883" s="69"/>
      <c r="CW883" s="69"/>
      <c r="CX883" s="69"/>
      <c r="CY883" s="66"/>
      <c r="CZ883" s="69"/>
      <c r="DA883" s="69"/>
      <c r="DB883" s="69"/>
      <c r="DC883" s="66"/>
      <c r="DD883" s="69"/>
      <c r="DE883" s="69"/>
      <c r="DF883" s="69"/>
      <c r="DG883" s="66"/>
      <c r="DH883" s="69"/>
      <c r="DI883" s="69"/>
      <c r="DJ883" s="69"/>
      <c r="DK883" s="70"/>
    </row>
    <row r="884" spans="63:115">
      <c r="BK884" s="69"/>
      <c r="BL884" s="69"/>
      <c r="BM884" s="69"/>
      <c r="BN884" s="66"/>
      <c r="BO884" s="69"/>
      <c r="BP884" s="69"/>
      <c r="BQ884" s="69"/>
      <c r="BR884" s="69"/>
      <c r="BS884" s="69"/>
      <c r="BT884" s="69"/>
      <c r="BU884" s="69"/>
      <c r="BV884" s="69"/>
      <c r="BW884" s="69"/>
      <c r="BX884" s="69"/>
      <c r="BY884" s="69"/>
      <c r="BZ884" s="69"/>
      <c r="CA884" s="66"/>
      <c r="CB884" s="69"/>
      <c r="CC884" s="69"/>
      <c r="CD884" s="69"/>
      <c r="CE884" s="66"/>
      <c r="CF884" s="69"/>
      <c r="CG884" s="69"/>
      <c r="CH884" s="69"/>
      <c r="CI884" s="66"/>
      <c r="CJ884" s="69"/>
      <c r="CK884" s="69"/>
      <c r="CL884" s="69"/>
      <c r="CM884" s="66"/>
      <c r="CN884" s="69"/>
      <c r="CO884" s="69"/>
      <c r="CP884" s="69"/>
      <c r="CQ884" s="66"/>
      <c r="CR884" s="69"/>
      <c r="CS884" s="69"/>
      <c r="CT884" s="69"/>
      <c r="CU884" s="66"/>
      <c r="CV884" s="69"/>
      <c r="CW884" s="69"/>
      <c r="CX884" s="69"/>
      <c r="CY884" s="66"/>
      <c r="CZ884" s="69"/>
      <c r="DA884" s="69"/>
      <c r="DB884" s="69"/>
      <c r="DC884" s="66"/>
      <c r="DD884" s="69"/>
      <c r="DE884" s="69"/>
      <c r="DF884" s="69"/>
      <c r="DG884" s="66"/>
      <c r="DH884" s="69"/>
      <c r="DI884" s="69"/>
      <c r="DJ884" s="69"/>
      <c r="DK884" s="70"/>
    </row>
    <row r="885" spans="63:115">
      <c r="BK885" s="69"/>
      <c r="BL885" s="69"/>
      <c r="BM885" s="69"/>
      <c r="BN885" s="66"/>
      <c r="BO885" s="69"/>
      <c r="BP885" s="69"/>
      <c r="BQ885" s="69"/>
      <c r="BR885" s="69"/>
      <c r="BS885" s="69"/>
      <c r="BT885" s="69"/>
      <c r="BU885" s="69"/>
      <c r="BV885" s="69"/>
      <c r="BW885" s="69"/>
      <c r="BX885" s="69"/>
      <c r="BY885" s="69"/>
      <c r="BZ885" s="69"/>
      <c r="CA885" s="66"/>
      <c r="CB885" s="69"/>
      <c r="CC885" s="69"/>
      <c r="CD885" s="69"/>
      <c r="CE885" s="66"/>
      <c r="CF885" s="69"/>
      <c r="CG885" s="69"/>
      <c r="CH885" s="69"/>
      <c r="CI885" s="66"/>
      <c r="CJ885" s="69"/>
      <c r="CK885" s="69"/>
      <c r="CL885" s="69"/>
      <c r="CM885" s="66"/>
      <c r="CN885" s="69"/>
      <c r="CO885" s="69"/>
      <c r="CP885" s="69"/>
      <c r="CQ885" s="66"/>
      <c r="CR885" s="69"/>
      <c r="CS885" s="69"/>
      <c r="CT885" s="69"/>
      <c r="CU885" s="66"/>
      <c r="CV885" s="69"/>
      <c r="CW885" s="69"/>
      <c r="CX885" s="69"/>
      <c r="CY885" s="66"/>
      <c r="CZ885" s="69"/>
      <c r="DA885" s="69"/>
      <c r="DB885" s="69"/>
      <c r="DC885" s="66"/>
      <c r="DD885" s="69"/>
      <c r="DE885" s="69"/>
      <c r="DF885" s="69"/>
      <c r="DG885" s="66"/>
      <c r="DH885" s="69"/>
      <c r="DI885" s="69"/>
      <c r="DJ885" s="69"/>
      <c r="DK885" s="70"/>
    </row>
    <row r="886" spans="63:115">
      <c r="BK886" s="69"/>
      <c r="BL886" s="69"/>
      <c r="BM886" s="69"/>
      <c r="BN886" s="66"/>
      <c r="BO886" s="69"/>
      <c r="BP886" s="69"/>
      <c r="BQ886" s="69"/>
      <c r="BR886" s="69"/>
      <c r="BS886" s="69"/>
      <c r="BT886" s="69"/>
      <c r="BU886" s="69"/>
      <c r="BV886" s="69"/>
      <c r="BW886" s="69"/>
      <c r="BX886" s="69"/>
      <c r="BY886" s="69"/>
      <c r="BZ886" s="69"/>
      <c r="CA886" s="66"/>
      <c r="CB886" s="69"/>
      <c r="CC886" s="69"/>
      <c r="CD886" s="69"/>
      <c r="CE886" s="66"/>
      <c r="CF886" s="69"/>
      <c r="CG886" s="69"/>
      <c r="CH886" s="69"/>
      <c r="CI886" s="66"/>
      <c r="CJ886" s="69"/>
      <c r="CK886" s="69"/>
      <c r="CL886" s="69"/>
      <c r="CM886" s="66"/>
      <c r="CN886" s="69"/>
      <c r="CO886" s="69"/>
      <c r="CP886" s="69"/>
      <c r="CQ886" s="66"/>
      <c r="CR886" s="69"/>
      <c r="CS886" s="69"/>
      <c r="CT886" s="69"/>
      <c r="CU886" s="66"/>
      <c r="CV886" s="69"/>
      <c r="CW886" s="69"/>
      <c r="CX886" s="69"/>
      <c r="CY886" s="66"/>
      <c r="CZ886" s="69"/>
      <c r="DA886" s="69"/>
      <c r="DB886" s="69"/>
      <c r="DC886" s="66"/>
      <c r="DD886" s="69"/>
      <c r="DE886" s="69"/>
      <c r="DF886" s="69"/>
      <c r="DG886" s="66"/>
      <c r="DH886" s="69"/>
      <c r="DI886" s="69"/>
      <c r="DJ886" s="69"/>
      <c r="DK886" s="70"/>
    </row>
    <row r="887" spans="63:115">
      <c r="BK887" s="69"/>
      <c r="BL887" s="69"/>
      <c r="BM887" s="69"/>
      <c r="BN887" s="66"/>
      <c r="BO887" s="69"/>
      <c r="BP887" s="69"/>
      <c r="BQ887" s="69"/>
      <c r="BR887" s="69"/>
      <c r="BS887" s="69"/>
      <c r="BT887" s="69"/>
      <c r="BU887" s="69"/>
      <c r="BV887" s="69"/>
      <c r="BW887" s="69"/>
      <c r="BX887" s="69"/>
      <c r="BY887" s="69"/>
      <c r="BZ887" s="69"/>
      <c r="CA887" s="66"/>
      <c r="CB887" s="69"/>
      <c r="CC887" s="69"/>
      <c r="CD887" s="69"/>
      <c r="CE887" s="66"/>
      <c r="CF887" s="69"/>
      <c r="CG887" s="69"/>
      <c r="CH887" s="69"/>
      <c r="CI887" s="66"/>
      <c r="CJ887" s="69"/>
      <c r="CK887" s="69"/>
      <c r="CL887" s="69"/>
      <c r="CM887" s="66"/>
      <c r="CN887" s="69"/>
      <c r="CO887" s="69"/>
      <c r="CP887" s="69"/>
      <c r="CQ887" s="66"/>
      <c r="CR887" s="69"/>
      <c r="CS887" s="69"/>
      <c r="CT887" s="69"/>
      <c r="CU887" s="66"/>
      <c r="CV887" s="69"/>
      <c r="CW887" s="69"/>
      <c r="CX887" s="69"/>
      <c r="CY887" s="66"/>
      <c r="CZ887" s="69"/>
      <c r="DA887" s="69"/>
      <c r="DB887" s="69"/>
      <c r="DC887" s="66"/>
      <c r="DD887" s="69"/>
      <c r="DE887" s="69"/>
      <c r="DF887" s="69"/>
      <c r="DG887" s="66"/>
      <c r="DH887" s="69"/>
      <c r="DI887" s="69"/>
      <c r="DJ887" s="69"/>
      <c r="DK887" s="70"/>
    </row>
    <row r="888" spans="63:115">
      <c r="BK888" s="69"/>
      <c r="BL888" s="69"/>
      <c r="BM888" s="69"/>
      <c r="BN888" s="66"/>
      <c r="BO888" s="69"/>
      <c r="BP888" s="69"/>
      <c r="BQ888" s="69"/>
      <c r="BR888" s="69"/>
      <c r="BS888" s="69"/>
      <c r="BT888" s="69"/>
      <c r="BU888" s="69"/>
      <c r="BV888" s="69"/>
      <c r="BW888" s="69"/>
      <c r="BX888" s="69"/>
      <c r="BY888" s="69"/>
      <c r="BZ888" s="69"/>
      <c r="CA888" s="66"/>
      <c r="CB888" s="69"/>
      <c r="CC888" s="69"/>
      <c r="CD888" s="69"/>
      <c r="CE888" s="66"/>
      <c r="CF888" s="69"/>
      <c r="CG888" s="69"/>
      <c r="CH888" s="69"/>
      <c r="CI888" s="66"/>
      <c r="CJ888" s="69"/>
      <c r="CK888" s="69"/>
      <c r="CL888" s="69"/>
      <c r="CM888" s="66"/>
      <c r="CN888" s="69"/>
      <c r="CO888" s="69"/>
      <c r="CP888" s="69"/>
      <c r="CQ888" s="66"/>
      <c r="CR888" s="69"/>
      <c r="CS888" s="69"/>
      <c r="CT888" s="69"/>
      <c r="CU888" s="66"/>
      <c r="CV888" s="69"/>
      <c r="CW888" s="69"/>
      <c r="CX888" s="69"/>
      <c r="CY888" s="66"/>
      <c r="CZ888" s="69"/>
      <c r="DA888" s="69"/>
      <c r="DB888" s="69"/>
      <c r="DC888" s="66"/>
      <c r="DD888" s="69"/>
      <c r="DE888" s="69"/>
      <c r="DF888" s="69"/>
      <c r="DG888" s="66"/>
      <c r="DH888" s="69"/>
      <c r="DI888" s="69"/>
      <c r="DJ888" s="69"/>
      <c r="DK888" s="70"/>
    </row>
    <row r="889" spans="63:115">
      <c r="BK889" s="69"/>
      <c r="BL889" s="69"/>
      <c r="BM889" s="69"/>
      <c r="BN889" s="66"/>
      <c r="BO889" s="69"/>
      <c r="BP889" s="69"/>
      <c r="BQ889" s="69"/>
      <c r="BR889" s="69"/>
      <c r="BS889" s="69"/>
      <c r="BT889" s="69"/>
      <c r="BU889" s="69"/>
      <c r="BV889" s="69"/>
      <c r="BW889" s="69"/>
      <c r="BX889" s="69"/>
      <c r="BY889" s="69"/>
      <c r="BZ889" s="69"/>
      <c r="CA889" s="66"/>
      <c r="CB889" s="69"/>
      <c r="CC889" s="69"/>
      <c r="CD889" s="69"/>
      <c r="CE889" s="66"/>
      <c r="CF889" s="69"/>
      <c r="CG889" s="69"/>
      <c r="CH889" s="69"/>
      <c r="CI889" s="66"/>
      <c r="CJ889" s="69"/>
      <c r="CK889" s="69"/>
      <c r="CL889" s="69"/>
      <c r="CM889" s="66"/>
      <c r="CN889" s="69"/>
      <c r="CO889" s="69"/>
      <c r="CP889" s="69"/>
      <c r="CQ889" s="66"/>
      <c r="CR889" s="69"/>
      <c r="CS889" s="69"/>
      <c r="CT889" s="69"/>
      <c r="CU889" s="66"/>
      <c r="CV889" s="69"/>
      <c r="CW889" s="69"/>
      <c r="CX889" s="69"/>
      <c r="CY889" s="66"/>
      <c r="CZ889" s="69"/>
      <c r="DA889" s="69"/>
      <c r="DB889" s="69"/>
      <c r="DC889" s="66"/>
      <c r="DD889" s="69"/>
      <c r="DE889" s="69"/>
      <c r="DF889" s="69"/>
      <c r="DG889" s="66"/>
      <c r="DH889" s="69"/>
      <c r="DI889" s="69"/>
      <c r="DJ889" s="69"/>
      <c r="DK889" s="70"/>
    </row>
    <row r="890" spans="63:115">
      <c r="BK890" s="69"/>
      <c r="BL890" s="69"/>
      <c r="BM890" s="69"/>
      <c r="BN890" s="66"/>
      <c r="BO890" s="69"/>
      <c r="BP890" s="69"/>
      <c r="BQ890" s="69"/>
      <c r="BR890" s="69"/>
      <c r="BS890" s="69"/>
      <c r="BT890" s="69"/>
      <c r="BU890" s="69"/>
      <c r="BV890" s="69"/>
      <c r="BW890" s="69"/>
      <c r="BX890" s="69"/>
      <c r="BY890" s="69"/>
      <c r="BZ890" s="69"/>
      <c r="CA890" s="66"/>
      <c r="CB890" s="69"/>
      <c r="CC890" s="69"/>
      <c r="CD890" s="69"/>
      <c r="CE890" s="66"/>
      <c r="CF890" s="69"/>
      <c r="CG890" s="69"/>
      <c r="CH890" s="69"/>
      <c r="CI890" s="66"/>
      <c r="CJ890" s="69"/>
      <c r="CK890" s="69"/>
      <c r="CL890" s="69"/>
      <c r="CM890" s="66"/>
      <c r="CN890" s="69"/>
      <c r="CO890" s="69"/>
      <c r="CP890" s="69"/>
      <c r="CQ890" s="66"/>
      <c r="CR890" s="69"/>
      <c r="CS890" s="69"/>
      <c r="CT890" s="69"/>
      <c r="CU890" s="66"/>
      <c r="CV890" s="69"/>
      <c r="CW890" s="69"/>
      <c r="CX890" s="69"/>
      <c r="CY890" s="66"/>
      <c r="CZ890" s="69"/>
      <c r="DA890" s="69"/>
      <c r="DB890" s="69"/>
      <c r="DC890" s="66"/>
      <c r="DD890" s="69"/>
      <c r="DE890" s="69"/>
      <c r="DF890" s="69"/>
      <c r="DG890" s="66"/>
      <c r="DH890" s="69"/>
      <c r="DI890" s="69"/>
      <c r="DJ890" s="69"/>
      <c r="DK890" s="70"/>
    </row>
    <row r="891" spans="63:115">
      <c r="BK891" s="69"/>
      <c r="BL891" s="69"/>
      <c r="BM891" s="69"/>
      <c r="BN891" s="66"/>
      <c r="BO891" s="69"/>
      <c r="BP891" s="69"/>
      <c r="BQ891" s="69"/>
      <c r="BR891" s="69"/>
      <c r="BS891" s="69"/>
      <c r="BT891" s="69"/>
      <c r="BU891" s="69"/>
      <c r="BV891" s="69"/>
      <c r="BW891" s="69"/>
      <c r="BX891" s="69"/>
      <c r="BY891" s="69"/>
      <c r="BZ891" s="69"/>
      <c r="CA891" s="66"/>
      <c r="CB891" s="69"/>
      <c r="CC891" s="69"/>
      <c r="CD891" s="69"/>
      <c r="CE891" s="66"/>
      <c r="CF891" s="69"/>
      <c r="CG891" s="69"/>
      <c r="CH891" s="69"/>
      <c r="CI891" s="66"/>
      <c r="CJ891" s="69"/>
      <c r="CK891" s="69"/>
      <c r="CL891" s="69"/>
      <c r="CM891" s="66"/>
      <c r="CN891" s="69"/>
      <c r="CO891" s="69"/>
      <c r="CP891" s="69"/>
      <c r="CQ891" s="66"/>
      <c r="CR891" s="69"/>
      <c r="CS891" s="69"/>
      <c r="CT891" s="69"/>
      <c r="CU891" s="66"/>
      <c r="CV891" s="69"/>
      <c r="CW891" s="69"/>
      <c r="CX891" s="69"/>
      <c r="CY891" s="66"/>
      <c r="CZ891" s="69"/>
      <c r="DA891" s="69"/>
      <c r="DB891" s="69"/>
      <c r="DC891" s="66"/>
      <c r="DD891" s="69"/>
      <c r="DE891" s="69"/>
      <c r="DF891" s="69"/>
      <c r="DG891" s="66"/>
      <c r="DH891" s="69"/>
      <c r="DI891" s="69"/>
      <c r="DJ891" s="69"/>
      <c r="DK891" s="70"/>
    </row>
    <row r="892" spans="63:115">
      <c r="BK892" s="69"/>
      <c r="BL892" s="69"/>
      <c r="BM892" s="69"/>
      <c r="BN892" s="66"/>
      <c r="BO892" s="69"/>
      <c r="BP892" s="69"/>
      <c r="BQ892" s="69"/>
      <c r="BR892" s="69"/>
      <c r="BS892" s="69"/>
      <c r="BT892" s="69"/>
      <c r="BU892" s="69"/>
      <c r="BV892" s="69"/>
      <c r="BW892" s="69"/>
      <c r="BX892" s="69"/>
      <c r="BY892" s="69"/>
      <c r="BZ892" s="69"/>
      <c r="CA892" s="66"/>
      <c r="CB892" s="69"/>
      <c r="CC892" s="69"/>
      <c r="CD892" s="69"/>
      <c r="CE892" s="66"/>
      <c r="CF892" s="69"/>
      <c r="CG892" s="69"/>
      <c r="CH892" s="69"/>
      <c r="CI892" s="66"/>
      <c r="CJ892" s="69"/>
      <c r="CK892" s="69"/>
      <c r="CL892" s="69"/>
      <c r="CM892" s="66"/>
      <c r="CN892" s="69"/>
      <c r="CO892" s="69"/>
      <c r="CP892" s="69"/>
      <c r="CQ892" s="66"/>
      <c r="CR892" s="69"/>
      <c r="CS892" s="69"/>
      <c r="CT892" s="69"/>
      <c r="CU892" s="66"/>
      <c r="CV892" s="69"/>
      <c r="CW892" s="69"/>
      <c r="CX892" s="69"/>
      <c r="CY892" s="66"/>
      <c r="CZ892" s="69"/>
      <c r="DA892" s="69"/>
      <c r="DB892" s="69"/>
      <c r="DC892" s="66"/>
      <c r="DD892" s="69"/>
      <c r="DE892" s="69"/>
      <c r="DF892" s="69"/>
      <c r="DG892" s="66"/>
      <c r="DH892" s="69"/>
      <c r="DI892" s="69"/>
      <c r="DJ892" s="69"/>
      <c r="DK892" s="70"/>
    </row>
    <row r="893" spans="63:115">
      <c r="BK893" s="69"/>
      <c r="BL893" s="69"/>
      <c r="BM893" s="69"/>
      <c r="BN893" s="66"/>
      <c r="BO893" s="69"/>
      <c r="BP893" s="69"/>
      <c r="BQ893" s="69"/>
      <c r="BR893" s="69"/>
      <c r="BS893" s="69"/>
      <c r="BT893" s="69"/>
      <c r="BU893" s="69"/>
      <c r="BV893" s="69"/>
      <c r="BW893" s="69"/>
      <c r="BX893" s="69"/>
      <c r="BY893" s="69"/>
      <c r="BZ893" s="69"/>
      <c r="CA893" s="66"/>
      <c r="CB893" s="69"/>
      <c r="CC893" s="69"/>
      <c r="CD893" s="69"/>
      <c r="CE893" s="66"/>
      <c r="CF893" s="69"/>
      <c r="CG893" s="69"/>
      <c r="CH893" s="69"/>
      <c r="CI893" s="66"/>
      <c r="CJ893" s="69"/>
      <c r="CK893" s="69"/>
      <c r="CL893" s="69"/>
      <c r="CM893" s="66"/>
      <c r="CN893" s="69"/>
      <c r="CO893" s="69"/>
      <c r="CP893" s="69"/>
      <c r="CQ893" s="66"/>
      <c r="CR893" s="69"/>
      <c r="CS893" s="69"/>
      <c r="CT893" s="69"/>
      <c r="CU893" s="66"/>
      <c r="CV893" s="69"/>
      <c r="CW893" s="69"/>
      <c r="CX893" s="69"/>
      <c r="CY893" s="66"/>
      <c r="CZ893" s="69"/>
      <c r="DA893" s="69"/>
      <c r="DB893" s="69"/>
      <c r="DC893" s="66"/>
      <c r="DD893" s="69"/>
      <c r="DE893" s="69"/>
      <c r="DF893" s="69"/>
      <c r="DG893" s="66"/>
      <c r="DH893" s="69"/>
      <c r="DI893" s="69"/>
      <c r="DJ893" s="69"/>
      <c r="DK893" s="70"/>
    </row>
    <row r="894" spans="63:115">
      <c r="BK894" s="69"/>
      <c r="BL894" s="69"/>
      <c r="BM894" s="69"/>
      <c r="BN894" s="66"/>
      <c r="BO894" s="69"/>
      <c r="BP894" s="69"/>
      <c r="BQ894" s="69"/>
      <c r="BR894" s="69"/>
      <c r="BS894" s="69"/>
      <c r="BT894" s="69"/>
      <c r="BU894" s="69"/>
      <c r="BV894" s="69"/>
      <c r="BW894" s="69"/>
      <c r="BX894" s="69"/>
      <c r="BY894" s="69"/>
      <c r="BZ894" s="69"/>
      <c r="CA894" s="66"/>
      <c r="CB894" s="69"/>
      <c r="CC894" s="69"/>
      <c r="CD894" s="69"/>
      <c r="CE894" s="66"/>
      <c r="CF894" s="69"/>
      <c r="CG894" s="69"/>
      <c r="CH894" s="69"/>
      <c r="CI894" s="66"/>
      <c r="CJ894" s="69"/>
      <c r="CK894" s="69"/>
      <c r="CL894" s="69"/>
      <c r="CM894" s="66"/>
      <c r="CN894" s="69"/>
      <c r="CO894" s="69"/>
      <c r="CP894" s="69"/>
      <c r="CQ894" s="66"/>
      <c r="CR894" s="69"/>
      <c r="CS894" s="69"/>
      <c r="CT894" s="69"/>
      <c r="CU894" s="66"/>
      <c r="CV894" s="69"/>
      <c r="CW894" s="69"/>
      <c r="CX894" s="69"/>
      <c r="CY894" s="66"/>
      <c r="CZ894" s="69"/>
      <c r="DA894" s="69"/>
      <c r="DB894" s="69"/>
      <c r="DC894" s="66"/>
      <c r="DD894" s="69"/>
      <c r="DE894" s="69"/>
      <c r="DF894" s="69"/>
      <c r="DG894" s="66"/>
      <c r="DH894" s="69"/>
      <c r="DI894" s="69"/>
      <c r="DJ894" s="69"/>
      <c r="DK894" s="70"/>
    </row>
    <row r="895" spans="63:115">
      <c r="BK895" s="69"/>
      <c r="BL895" s="69"/>
      <c r="BM895" s="69"/>
      <c r="BN895" s="66"/>
      <c r="BO895" s="69"/>
      <c r="BP895" s="69"/>
      <c r="BQ895" s="69"/>
      <c r="BR895" s="69"/>
      <c r="BS895" s="69"/>
      <c r="BT895" s="69"/>
      <c r="BU895" s="69"/>
      <c r="BV895" s="69"/>
      <c r="BW895" s="69"/>
      <c r="BX895" s="69"/>
      <c r="BY895" s="69"/>
      <c r="BZ895" s="69"/>
      <c r="CA895" s="66"/>
      <c r="CB895" s="69"/>
      <c r="CC895" s="69"/>
      <c r="CD895" s="69"/>
      <c r="CE895" s="66"/>
      <c r="CF895" s="69"/>
      <c r="CG895" s="69"/>
      <c r="CH895" s="69"/>
      <c r="CI895" s="66"/>
      <c r="CJ895" s="69"/>
      <c r="CK895" s="69"/>
      <c r="CL895" s="69"/>
      <c r="CM895" s="66"/>
      <c r="CN895" s="69"/>
      <c r="CO895" s="69"/>
      <c r="CP895" s="69"/>
      <c r="CQ895" s="66"/>
      <c r="CR895" s="69"/>
      <c r="CS895" s="69"/>
      <c r="CT895" s="69"/>
      <c r="CU895" s="66"/>
      <c r="CV895" s="69"/>
      <c r="CW895" s="69"/>
      <c r="CX895" s="69"/>
      <c r="CY895" s="66"/>
      <c r="CZ895" s="69"/>
      <c r="DA895" s="69"/>
      <c r="DB895" s="69"/>
      <c r="DC895" s="66"/>
      <c r="DD895" s="69"/>
      <c r="DE895" s="69"/>
      <c r="DF895" s="69"/>
      <c r="DG895" s="66"/>
      <c r="DH895" s="69"/>
      <c r="DI895" s="69"/>
      <c r="DJ895" s="69"/>
      <c r="DK895" s="70"/>
    </row>
    <row r="896" spans="63:115">
      <c r="BK896" s="69"/>
      <c r="BL896" s="69"/>
      <c r="BM896" s="69"/>
      <c r="BN896" s="66"/>
      <c r="BO896" s="69"/>
      <c r="BP896" s="69"/>
      <c r="BQ896" s="69"/>
      <c r="BR896" s="69"/>
      <c r="BS896" s="69"/>
      <c r="BT896" s="69"/>
      <c r="BU896" s="69"/>
      <c r="BV896" s="69"/>
      <c r="BW896" s="69"/>
      <c r="BX896" s="69"/>
      <c r="BY896" s="69"/>
      <c r="BZ896" s="69"/>
      <c r="CA896" s="66"/>
      <c r="CB896" s="69"/>
      <c r="CC896" s="69"/>
      <c r="CD896" s="69"/>
      <c r="CE896" s="66"/>
      <c r="CF896" s="69"/>
      <c r="CG896" s="69"/>
      <c r="CH896" s="69"/>
      <c r="CI896" s="66"/>
      <c r="CJ896" s="69"/>
      <c r="CK896" s="69"/>
      <c r="CL896" s="69"/>
      <c r="CM896" s="66"/>
      <c r="CN896" s="69"/>
      <c r="CO896" s="69"/>
      <c r="CP896" s="69"/>
      <c r="CQ896" s="66"/>
      <c r="CR896" s="69"/>
      <c r="CS896" s="69"/>
      <c r="CT896" s="69"/>
      <c r="CU896" s="66"/>
      <c r="CV896" s="69"/>
      <c r="CW896" s="69"/>
      <c r="CX896" s="69"/>
      <c r="CY896" s="66"/>
      <c r="CZ896" s="69"/>
      <c r="DA896" s="69"/>
      <c r="DB896" s="69"/>
      <c r="DC896" s="66"/>
      <c r="DD896" s="69"/>
      <c r="DE896" s="69"/>
      <c r="DF896" s="69"/>
      <c r="DG896" s="66"/>
      <c r="DH896" s="69"/>
      <c r="DI896" s="69"/>
      <c r="DJ896" s="69"/>
      <c r="DK896" s="70"/>
    </row>
    <row r="897" spans="63:115">
      <c r="BK897" s="69"/>
      <c r="BL897" s="69"/>
      <c r="BM897" s="69"/>
      <c r="BN897" s="66"/>
      <c r="BO897" s="69"/>
      <c r="BP897" s="69"/>
      <c r="BQ897" s="69"/>
      <c r="BR897" s="69"/>
      <c r="BS897" s="69"/>
      <c r="BT897" s="69"/>
      <c r="BU897" s="69"/>
      <c r="BV897" s="69"/>
      <c r="BW897" s="69"/>
      <c r="BX897" s="69"/>
      <c r="BY897" s="69"/>
      <c r="BZ897" s="69"/>
      <c r="CA897" s="66"/>
      <c r="CB897" s="69"/>
      <c r="CC897" s="69"/>
      <c r="CD897" s="69"/>
      <c r="CE897" s="66"/>
      <c r="CF897" s="69"/>
      <c r="CG897" s="69"/>
      <c r="CH897" s="69"/>
      <c r="CI897" s="66"/>
      <c r="CJ897" s="69"/>
      <c r="CK897" s="69"/>
      <c r="CL897" s="69"/>
      <c r="CM897" s="66"/>
      <c r="CN897" s="69"/>
      <c r="CO897" s="69"/>
      <c r="CP897" s="69"/>
      <c r="CQ897" s="66"/>
      <c r="CR897" s="69"/>
      <c r="CS897" s="69"/>
      <c r="CT897" s="69"/>
      <c r="CU897" s="66"/>
      <c r="CV897" s="69"/>
      <c r="CW897" s="69"/>
      <c r="CX897" s="69"/>
      <c r="CY897" s="66"/>
      <c r="CZ897" s="69"/>
      <c r="DA897" s="69"/>
      <c r="DB897" s="69"/>
      <c r="DC897" s="66"/>
      <c r="DD897" s="69"/>
      <c r="DE897" s="69"/>
      <c r="DF897" s="69"/>
      <c r="DG897" s="66"/>
      <c r="DH897" s="69"/>
      <c r="DI897" s="69"/>
      <c r="DJ897" s="69"/>
      <c r="DK897" s="70"/>
    </row>
    <row r="898" spans="63:115">
      <c r="BK898" s="69"/>
      <c r="BL898" s="69"/>
      <c r="BM898" s="69"/>
      <c r="BN898" s="66"/>
      <c r="BO898" s="69"/>
      <c r="BP898" s="69"/>
      <c r="BQ898" s="69"/>
      <c r="BR898" s="69"/>
      <c r="BS898" s="69"/>
      <c r="BT898" s="69"/>
      <c r="BU898" s="69"/>
      <c r="BV898" s="69"/>
      <c r="BW898" s="69"/>
      <c r="BX898" s="69"/>
      <c r="BY898" s="69"/>
      <c r="BZ898" s="69"/>
      <c r="CA898" s="66"/>
      <c r="CB898" s="69"/>
      <c r="CC898" s="69"/>
      <c r="CD898" s="69"/>
      <c r="CE898" s="66"/>
      <c r="CF898" s="69"/>
      <c r="CG898" s="69"/>
      <c r="CH898" s="69"/>
      <c r="CI898" s="66"/>
      <c r="CJ898" s="69"/>
      <c r="CK898" s="69"/>
      <c r="CL898" s="69"/>
      <c r="CM898" s="66"/>
      <c r="CN898" s="69"/>
      <c r="CO898" s="69"/>
      <c r="CP898" s="69"/>
      <c r="CQ898" s="66"/>
      <c r="CR898" s="69"/>
      <c r="CS898" s="69"/>
      <c r="CT898" s="69"/>
      <c r="CU898" s="66"/>
      <c r="CV898" s="69"/>
      <c r="CW898" s="69"/>
      <c r="CX898" s="69"/>
      <c r="CY898" s="66"/>
      <c r="CZ898" s="69"/>
      <c r="DA898" s="69"/>
      <c r="DB898" s="69"/>
      <c r="DC898" s="66"/>
      <c r="DD898" s="69"/>
      <c r="DE898" s="69"/>
      <c r="DF898" s="69"/>
      <c r="DG898" s="66"/>
      <c r="DH898" s="69"/>
      <c r="DI898" s="69"/>
      <c r="DJ898" s="69"/>
      <c r="DK898" s="70"/>
    </row>
    <row r="899" spans="63:115">
      <c r="BK899" s="69"/>
      <c r="BL899" s="69"/>
      <c r="BM899" s="69"/>
      <c r="BN899" s="66"/>
      <c r="BO899" s="69"/>
      <c r="BP899" s="69"/>
      <c r="BQ899" s="69"/>
      <c r="BR899" s="69"/>
      <c r="BS899" s="69"/>
      <c r="BT899" s="69"/>
      <c r="BU899" s="69"/>
      <c r="BV899" s="69"/>
      <c r="BW899" s="69"/>
      <c r="BX899" s="69"/>
      <c r="BY899" s="69"/>
      <c r="BZ899" s="69"/>
      <c r="CA899" s="66"/>
      <c r="CB899" s="69"/>
      <c r="CC899" s="69"/>
      <c r="CD899" s="69"/>
      <c r="CE899" s="66"/>
      <c r="CF899" s="69"/>
      <c r="CG899" s="69"/>
      <c r="CH899" s="69"/>
      <c r="CI899" s="66"/>
      <c r="CJ899" s="69"/>
      <c r="CK899" s="69"/>
      <c r="CL899" s="69"/>
      <c r="CM899" s="66"/>
      <c r="CN899" s="69"/>
      <c r="CO899" s="69"/>
      <c r="CP899" s="69"/>
      <c r="CQ899" s="66"/>
      <c r="CR899" s="69"/>
      <c r="CS899" s="69"/>
      <c r="CT899" s="69"/>
      <c r="CU899" s="66"/>
      <c r="CV899" s="69"/>
      <c r="CW899" s="69"/>
      <c r="CX899" s="69"/>
      <c r="CY899" s="66"/>
      <c r="CZ899" s="69"/>
      <c r="DA899" s="69"/>
      <c r="DB899" s="69"/>
      <c r="DC899" s="66"/>
      <c r="DD899" s="69"/>
      <c r="DE899" s="69"/>
      <c r="DF899" s="69"/>
      <c r="DG899" s="66"/>
      <c r="DH899" s="69"/>
      <c r="DI899" s="69"/>
      <c r="DJ899" s="69"/>
      <c r="DK899" s="70"/>
    </row>
    <row r="900" spans="63:115">
      <c r="BK900" s="69"/>
      <c r="BL900" s="69"/>
      <c r="BM900" s="69"/>
      <c r="BN900" s="66"/>
      <c r="BO900" s="69"/>
      <c r="BP900" s="69"/>
      <c r="BQ900" s="69"/>
      <c r="BR900" s="69"/>
      <c r="BS900" s="69"/>
      <c r="BT900" s="69"/>
      <c r="BU900" s="69"/>
      <c r="BV900" s="69"/>
      <c r="BW900" s="69"/>
      <c r="BX900" s="69"/>
      <c r="BY900" s="69"/>
      <c r="BZ900" s="69"/>
      <c r="CA900" s="66"/>
      <c r="CB900" s="69"/>
      <c r="CC900" s="69"/>
      <c r="CD900" s="69"/>
      <c r="CE900" s="66"/>
      <c r="CF900" s="69"/>
      <c r="CG900" s="69"/>
      <c r="CH900" s="69"/>
      <c r="CI900" s="66"/>
      <c r="CJ900" s="69"/>
      <c r="CK900" s="69"/>
      <c r="CL900" s="69"/>
      <c r="CM900" s="66"/>
      <c r="CN900" s="69"/>
      <c r="CO900" s="69"/>
      <c r="CP900" s="69"/>
      <c r="CQ900" s="66"/>
      <c r="CR900" s="69"/>
      <c r="CS900" s="69"/>
      <c r="CT900" s="69"/>
      <c r="CU900" s="66"/>
      <c r="CV900" s="69"/>
      <c r="CW900" s="69"/>
      <c r="CX900" s="69"/>
      <c r="CY900" s="66"/>
      <c r="CZ900" s="69"/>
      <c r="DA900" s="69"/>
      <c r="DB900" s="69"/>
      <c r="DC900" s="66"/>
      <c r="DD900" s="69"/>
      <c r="DE900" s="69"/>
      <c r="DF900" s="69"/>
      <c r="DG900" s="66"/>
      <c r="DH900" s="69"/>
      <c r="DI900" s="69"/>
      <c r="DJ900" s="69"/>
      <c r="DK900" s="70"/>
    </row>
    <row r="901" spans="63:115">
      <c r="BK901" s="69"/>
      <c r="BL901" s="69"/>
      <c r="BM901" s="69"/>
      <c r="BN901" s="66"/>
      <c r="BO901" s="69"/>
      <c r="BP901" s="69"/>
      <c r="BQ901" s="69"/>
      <c r="BR901" s="69"/>
      <c r="BS901" s="69"/>
      <c r="BT901" s="69"/>
      <c r="BU901" s="69"/>
      <c r="BV901" s="69"/>
      <c r="BW901" s="69"/>
      <c r="BX901" s="69"/>
      <c r="BY901" s="69"/>
      <c r="BZ901" s="69"/>
      <c r="CA901" s="66"/>
      <c r="CB901" s="69"/>
      <c r="CC901" s="69"/>
      <c r="CD901" s="69"/>
      <c r="CE901" s="66"/>
      <c r="CF901" s="69"/>
      <c r="CG901" s="69"/>
      <c r="CH901" s="69"/>
      <c r="CI901" s="66"/>
      <c r="CJ901" s="69"/>
      <c r="CK901" s="69"/>
      <c r="CL901" s="69"/>
      <c r="CM901" s="66"/>
      <c r="CN901" s="69"/>
      <c r="CO901" s="69"/>
      <c r="CP901" s="69"/>
      <c r="CQ901" s="66"/>
      <c r="CR901" s="69"/>
      <c r="CS901" s="69"/>
      <c r="CT901" s="69"/>
      <c r="CU901" s="66"/>
      <c r="CV901" s="69"/>
      <c r="CW901" s="69"/>
      <c r="CX901" s="69"/>
      <c r="CY901" s="66"/>
      <c r="CZ901" s="69"/>
      <c r="DA901" s="69"/>
      <c r="DB901" s="69"/>
      <c r="DC901" s="66"/>
      <c r="DD901" s="69"/>
      <c r="DE901" s="69"/>
      <c r="DF901" s="69"/>
      <c r="DG901" s="66"/>
      <c r="DH901" s="69"/>
      <c r="DI901" s="69"/>
      <c r="DJ901" s="69"/>
      <c r="DK901" s="70"/>
    </row>
    <row r="902" spans="63:115">
      <c r="BK902" s="69"/>
      <c r="BL902" s="69"/>
      <c r="BM902" s="69"/>
      <c r="BN902" s="66"/>
      <c r="BO902" s="69"/>
      <c r="BP902" s="69"/>
      <c r="BQ902" s="69"/>
      <c r="BR902" s="69"/>
      <c r="BS902" s="69"/>
      <c r="BT902" s="69"/>
      <c r="BU902" s="69"/>
      <c r="BV902" s="69"/>
      <c r="BW902" s="69"/>
      <c r="BX902" s="69"/>
      <c r="BY902" s="69"/>
      <c r="BZ902" s="69"/>
      <c r="CA902" s="66"/>
      <c r="CB902" s="69"/>
      <c r="CC902" s="69"/>
      <c r="CD902" s="69"/>
      <c r="CE902" s="66"/>
      <c r="CF902" s="69"/>
      <c r="CG902" s="69"/>
      <c r="CH902" s="69"/>
      <c r="CI902" s="66"/>
      <c r="CJ902" s="69"/>
      <c r="CK902" s="69"/>
      <c r="CL902" s="69"/>
      <c r="CM902" s="66"/>
      <c r="CN902" s="69"/>
      <c r="CO902" s="69"/>
      <c r="CP902" s="69"/>
      <c r="CQ902" s="66"/>
      <c r="CR902" s="69"/>
      <c r="CS902" s="69"/>
      <c r="CT902" s="69"/>
      <c r="CU902" s="66"/>
      <c r="CV902" s="69"/>
      <c r="CW902" s="69"/>
      <c r="CX902" s="69"/>
      <c r="CY902" s="66"/>
      <c r="CZ902" s="69"/>
      <c r="DA902" s="69"/>
      <c r="DB902" s="69"/>
      <c r="DC902" s="66"/>
      <c r="DD902" s="69"/>
      <c r="DE902" s="69"/>
      <c r="DF902" s="69"/>
      <c r="DG902" s="66"/>
      <c r="DH902" s="69"/>
      <c r="DI902" s="69"/>
      <c r="DJ902" s="69"/>
      <c r="DK902" s="70"/>
    </row>
    <row r="903" spans="63:115">
      <c r="BK903" s="69"/>
      <c r="BL903" s="69"/>
      <c r="BM903" s="69"/>
      <c r="BN903" s="66"/>
      <c r="BO903" s="69"/>
      <c r="BP903" s="69"/>
      <c r="BQ903" s="69"/>
      <c r="BR903" s="69"/>
      <c r="BS903" s="69"/>
      <c r="BT903" s="69"/>
      <c r="BU903" s="69"/>
      <c r="BV903" s="69"/>
      <c r="BW903" s="69"/>
      <c r="BX903" s="69"/>
      <c r="BY903" s="69"/>
      <c r="BZ903" s="69"/>
      <c r="CA903" s="66"/>
      <c r="CB903" s="69"/>
      <c r="CC903" s="69"/>
      <c r="CD903" s="69"/>
      <c r="CE903" s="66"/>
      <c r="CF903" s="69"/>
      <c r="CG903" s="69"/>
      <c r="CH903" s="69"/>
      <c r="CI903" s="66"/>
      <c r="CJ903" s="69"/>
      <c r="CK903" s="69"/>
      <c r="CL903" s="69"/>
      <c r="CM903" s="66"/>
      <c r="CN903" s="69"/>
      <c r="CO903" s="69"/>
      <c r="CP903" s="69"/>
      <c r="CQ903" s="66"/>
      <c r="CR903" s="69"/>
      <c r="CS903" s="69"/>
      <c r="CT903" s="69"/>
      <c r="CU903" s="66"/>
      <c r="CV903" s="69"/>
      <c r="CW903" s="69"/>
      <c r="CX903" s="69"/>
      <c r="CY903" s="66"/>
      <c r="CZ903" s="69"/>
      <c r="DA903" s="69"/>
      <c r="DB903" s="69"/>
      <c r="DC903" s="66"/>
      <c r="DD903" s="69"/>
      <c r="DE903" s="69"/>
      <c r="DF903" s="69"/>
      <c r="DG903" s="66"/>
      <c r="DH903" s="69"/>
      <c r="DI903" s="69"/>
      <c r="DJ903" s="69"/>
      <c r="DK903" s="70"/>
    </row>
    <row r="904" spans="63:115">
      <c r="BK904" s="69"/>
      <c r="BL904" s="69"/>
      <c r="BM904" s="69"/>
      <c r="BN904" s="66"/>
      <c r="BO904" s="69"/>
      <c r="BP904" s="69"/>
      <c r="BQ904" s="69"/>
      <c r="BR904" s="69"/>
      <c r="BS904" s="69"/>
      <c r="BT904" s="69"/>
      <c r="BU904" s="69"/>
      <c r="BV904" s="69"/>
      <c r="BW904" s="69"/>
      <c r="BX904" s="69"/>
      <c r="BY904" s="69"/>
      <c r="BZ904" s="69"/>
      <c r="CA904" s="66"/>
      <c r="CB904" s="69"/>
      <c r="CC904" s="69"/>
      <c r="CD904" s="69"/>
      <c r="CE904" s="66"/>
      <c r="CF904" s="69"/>
      <c r="CG904" s="69"/>
      <c r="CH904" s="69"/>
      <c r="CI904" s="66"/>
      <c r="CJ904" s="69"/>
      <c r="CK904" s="69"/>
      <c r="CL904" s="69"/>
      <c r="CM904" s="66"/>
      <c r="CN904" s="69"/>
      <c r="CO904" s="69"/>
      <c r="CP904" s="69"/>
      <c r="CQ904" s="66"/>
      <c r="CR904" s="69"/>
      <c r="CS904" s="69"/>
      <c r="CT904" s="69"/>
      <c r="CU904" s="66"/>
      <c r="CV904" s="69"/>
      <c r="CW904" s="69"/>
      <c r="CX904" s="69"/>
      <c r="CY904" s="66"/>
      <c r="CZ904" s="69"/>
      <c r="DA904" s="69"/>
      <c r="DB904" s="69"/>
      <c r="DC904" s="66"/>
      <c r="DD904" s="69"/>
      <c r="DE904" s="69"/>
      <c r="DF904" s="69"/>
      <c r="DG904" s="66"/>
      <c r="DH904" s="69"/>
      <c r="DI904" s="69"/>
      <c r="DJ904" s="69"/>
      <c r="DK904" s="70"/>
    </row>
    <row r="905" spans="63:115">
      <c r="BK905" s="69"/>
      <c r="BL905" s="69"/>
      <c r="BM905" s="69"/>
      <c r="BN905" s="66"/>
      <c r="BO905" s="69"/>
      <c r="BP905" s="69"/>
      <c r="BQ905" s="69"/>
      <c r="BR905" s="69"/>
      <c r="BS905" s="69"/>
      <c r="BT905" s="69"/>
      <c r="BU905" s="69"/>
      <c r="BV905" s="69"/>
      <c r="BW905" s="69"/>
      <c r="BX905" s="69"/>
      <c r="BY905" s="69"/>
      <c r="BZ905" s="69"/>
      <c r="CA905" s="66"/>
      <c r="CB905" s="69"/>
      <c r="CC905" s="69"/>
      <c r="CD905" s="69"/>
      <c r="CE905" s="66"/>
      <c r="CF905" s="69"/>
      <c r="CG905" s="69"/>
      <c r="CH905" s="69"/>
      <c r="CI905" s="66"/>
      <c r="CJ905" s="69"/>
      <c r="CK905" s="69"/>
      <c r="CL905" s="69"/>
      <c r="CM905" s="66"/>
      <c r="CN905" s="69"/>
      <c r="CO905" s="69"/>
      <c r="CP905" s="69"/>
      <c r="CQ905" s="66"/>
      <c r="CR905" s="69"/>
      <c r="CS905" s="69"/>
      <c r="CT905" s="69"/>
      <c r="CU905" s="66"/>
      <c r="CV905" s="69"/>
      <c r="CW905" s="69"/>
      <c r="CX905" s="69"/>
      <c r="CY905" s="66"/>
      <c r="CZ905" s="69"/>
      <c r="DA905" s="69"/>
      <c r="DB905" s="69"/>
      <c r="DC905" s="66"/>
      <c r="DD905" s="69"/>
      <c r="DE905" s="69"/>
      <c r="DF905" s="69"/>
      <c r="DG905" s="66"/>
      <c r="DH905" s="69"/>
      <c r="DI905" s="69"/>
      <c r="DJ905" s="69"/>
      <c r="DK905" s="70"/>
    </row>
    <row r="906" spans="63:115">
      <c r="BK906" s="69"/>
      <c r="BL906" s="69"/>
      <c r="BM906" s="69"/>
      <c r="BN906" s="66"/>
      <c r="BO906" s="69"/>
      <c r="BP906" s="69"/>
      <c r="BQ906" s="69"/>
      <c r="BR906" s="69"/>
      <c r="BS906" s="69"/>
      <c r="BT906" s="69"/>
      <c r="BU906" s="69"/>
      <c r="BV906" s="69"/>
      <c r="BW906" s="69"/>
      <c r="BX906" s="69"/>
      <c r="BY906" s="69"/>
      <c r="BZ906" s="69"/>
      <c r="CA906" s="66"/>
      <c r="CB906" s="69"/>
      <c r="CC906" s="69"/>
      <c r="CD906" s="69"/>
      <c r="CE906" s="66"/>
      <c r="CF906" s="69"/>
      <c r="CG906" s="69"/>
      <c r="CH906" s="69"/>
      <c r="CI906" s="66"/>
      <c r="CJ906" s="69"/>
      <c r="CK906" s="69"/>
      <c r="CL906" s="69"/>
      <c r="CM906" s="66"/>
      <c r="CN906" s="69"/>
      <c r="CO906" s="69"/>
      <c r="CP906" s="69"/>
      <c r="CQ906" s="66"/>
      <c r="CR906" s="69"/>
      <c r="CS906" s="69"/>
      <c r="CT906" s="69"/>
      <c r="CU906" s="66"/>
      <c r="CV906" s="69"/>
      <c r="CW906" s="69"/>
      <c r="CX906" s="69"/>
      <c r="CY906" s="66"/>
      <c r="CZ906" s="69"/>
      <c r="DA906" s="69"/>
      <c r="DB906" s="69"/>
      <c r="DC906" s="66"/>
      <c r="DD906" s="69"/>
      <c r="DE906" s="69"/>
      <c r="DF906" s="69"/>
      <c r="DG906" s="66"/>
      <c r="DH906" s="69"/>
      <c r="DI906" s="69"/>
      <c r="DJ906" s="69"/>
      <c r="DK906" s="70"/>
    </row>
    <row r="907" spans="63:115">
      <c r="BK907" s="69"/>
      <c r="BL907" s="69"/>
      <c r="BM907" s="69"/>
      <c r="BN907" s="66"/>
      <c r="BO907" s="69"/>
      <c r="BP907" s="69"/>
      <c r="BQ907" s="69"/>
      <c r="BR907" s="69"/>
      <c r="BS907" s="69"/>
      <c r="BT907" s="69"/>
      <c r="BU907" s="69"/>
      <c r="BV907" s="69"/>
      <c r="BW907" s="69"/>
      <c r="BX907" s="69"/>
      <c r="BY907" s="69"/>
      <c r="BZ907" s="69"/>
      <c r="CA907" s="66"/>
      <c r="CB907" s="69"/>
      <c r="CC907" s="69"/>
      <c r="CD907" s="69"/>
      <c r="CE907" s="66"/>
      <c r="CF907" s="69"/>
      <c r="CG907" s="69"/>
      <c r="CH907" s="69"/>
      <c r="CI907" s="66"/>
      <c r="CJ907" s="69"/>
      <c r="CK907" s="69"/>
      <c r="CL907" s="69"/>
      <c r="CM907" s="66"/>
      <c r="CN907" s="69"/>
      <c r="CO907" s="69"/>
      <c r="CP907" s="69"/>
      <c r="CQ907" s="66"/>
      <c r="CR907" s="69"/>
      <c r="CS907" s="69"/>
      <c r="CT907" s="69"/>
      <c r="CU907" s="66"/>
      <c r="CV907" s="69"/>
      <c r="CW907" s="69"/>
      <c r="CX907" s="69"/>
      <c r="CY907" s="66"/>
      <c r="CZ907" s="69"/>
      <c r="DA907" s="69"/>
      <c r="DB907" s="69"/>
      <c r="DC907" s="66"/>
      <c r="DD907" s="69"/>
      <c r="DE907" s="69"/>
      <c r="DF907" s="69"/>
      <c r="DG907" s="66"/>
      <c r="DH907" s="69"/>
      <c r="DI907" s="69"/>
      <c r="DJ907" s="69"/>
      <c r="DK907" s="70"/>
    </row>
    <row r="908" spans="63:115">
      <c r="BK908" s="69"/>
      <c r="BL908" s="69"/>
      <c r="BM908" s="69"/>
      <c r="BN908" s="66"/>
      <c r="BO908" s="69"/>
      <c r="BP908" s="69"/>
      <c r="BQ908" s="69"/>
      <c r="BR908" s="69"/>
      <c r="BS908" s="69"/>
      <c r="BT908" s="69"/>
      <c r="BU908" s="69"/>
      <c r="BV908" s="69"/>
      <c r="BW908" s="69"/>
      <c r="BX908" s="69"/>
      <c r="BY908" s="69"/>
      <c r="BZ908" s="69"/>
      <c r="CA908" s="66"/>
      <c r="CB908" s="69"/>
      <c r="CC908" s="69"/>
      <c r="CD908" s="69"/>
      <c r="CE908" s="66"/>
      <c r="CF908" s="69"/>
      <c r="CG908" s="69"/>
      <c r="CH908" s="69"/>
      <c r="CI908" s="66"/>
      <c r="CJ908" s="69"/>
      <c r="CK908" s="69"/>
      <c r="CL908" s="69"/>
      <c r="CM908" s="66"/>
      <c r="CN908" s="69"/>
      <c r="CO908" s="69"/>
      <c r="CP908" s="69"/>
      <c r="CQ908" s="66"/>
      <c r="CR908" s="69"/>
      <c r="CS908" s="69"/>
      <c r="CT908" s="69"/>
      <c r="CU908" s="66"/>
      <c r="CV908" s="69"/>
      <c r="CW908" s="69"/>
      <c r="CX908" s="69"/>
      <c r="CY908" s="66"/>
      <c r="CZ908" s="69"/>
      <c r="DA908" s="69"/>
      <c r="DB908" s="69"/>
      <c r="DC908" s="66"/>
      <c r="DD908" s="69"/>
      <c r="DE908" s="69"/>
      <c r="DF908" s="69"/>
      <c r="DG908" s="66"/>
      <c r="DH908" s="69"/>
      <c r="DI908" s="69"/>
      <c r="DJ908" s="69"/>
      <c r="DK908" s="70"/>
    </row>
    <row r="909" spans="63:115">
      <c r="BK909" s="69"/>
      <c r="BL909" s="69"/>
      <c r="BM909" s="69"/>
      <c r="BN909" s="66"/>
      <c r="BO909" s="69"/>
      <c r="BP909" s="69"/>
      <c r="BQ909" s="69"/>
      <c r="BR909" s="69"/>
      <c r="BS909" s="69"/>
      <c r="BT909" s="69"/>
      <c r="BU909" s="69"/>
      <c r="BV909" s="69"/>
      <c r="BW909" s="69"/>
      <c r="BX909" s="69"/>
      <c r="BY909" s="69"/>
      <c r="BZ909" s="69"/>
      <c r="CA909" s="66"/>
      <c r="CB909" s="69"/>
      <c r="CC909" s="69"/>
      <c r="CD909" s="69"/>
      <c r="CE909" s="66"/>
      <c r="CF909" s="69"/>
      <c r="CG909" s="69"/>
      <c r="CH909" s="69"/>
      <c r="CI909" s="66"/>
      <c r="CJ909" s="69"/>
      <c r="CK909" s="69"/>
      <c r="CL909" s="69"/>
      <c r="CM909" s="66"/>
      <c r="CN909" s="69"/>
      <c r="CO909" s="69"/>
      <c r="CP909" s="69"/>
      <c r="CQ909" s="66"/>
      <c r="CR909" s="69"/>
      <c r="CS909" s="69"/>
      <c r="CT909" s="69"/>
      <c r="CU909" s="66"/>
      <c r="CV909" s="69"/>
      <c r="CW909" s="69"/>
      <c r="CX909" s="69"/>
      <c r="CY909" s="66"/>
      <c r="CZ909" s="69"/>
      <c r="DA909" s="69"/>
      <c r="DB909" s="69"/>
      <c r="DC909" s="66"/>
      <c r="DD909" s="69"/>
      <c r="DE909" s="69"/>
      <c r="DF909" s="69"/>
      <c r="DG909" s="66"/>
      <c r="DH909" s="69"/>
      <c r="DI909" s="69"/>
      <c r="DJ909" s="69"/>
      <c r="DK909" s="70"/>
    </row>
    <row r="910" spans="63:115">
      <c r="BK910" s="69"/>
      <c r="BL910" s="69"/>
      <c r="BM910" s="69"/>
      <c r="BN910" s="66"/>
      <c r="BO910" s="69"/>
      <c r="BP910" s="69"/>
      <c r="BQ910" s="69"/>
      <c r="BR910" s="69"/>
      <c r="BS910" s="69"/>
      <c r="BT910" s="69"/>
      <c r="BU910" s="69"/>
      <c r="BV910" s="69"/>
      <c r="BW910" s="69"/>
      <c r="BX910" s="69"/>
      <c r="BY910" s="69"/>
      <c r="BZ910" s="69"/>
      <c r="CA910" s="66"/>
      <c r="CB910" s="69"/>
      <c r="CC910" s="69"/>
      <c r="CD910" s="69"/>
      <c r="CE910" s="66"/>
      <c r="CF910" s="69"/>
      <c r="CG910" s="69"/>
      <c r="CH910" s="69"/>
      <c r="CI910" s="66"/>
      <c r="CJ910" s="69"/>
      <c r="CK910" s="69"/>
      <c r="CL910" s="69"/>
      <c r="CM910" s="66"/>
      <c r="CN910" s="69"/>
      <c r="CO910" s="69"/>
      <c r="CP910" s="69"/>
      <c r="CQ910" s="66"/>
      <c r="CR910" s="69"/>
      <c r="CS910" s="69"/>
      <c r="CT910" s="69"/>
      <c r="CU910" s="66"/>
      <c r="CV910" s="69"/>
      <c r="CW910" s="69"/>
      <c r="CX910" s="69"/>
      <c r="CY910" s="66"/>
      <c r="CZ910" s="69"/>
      <c r="DA910" s="69"/>
      <c r="DB910" s="69"/>
      <c r="DC910" s="66"/>
      <c r="DD910" s="69"/>
      <c r="DE910" s="69"/>
      <c r="DF910" s="69"/>
      <c r="DG910" s="66"/>
      <c r="DH910" s="69"/>
      <c r="DI910" s="69"/>
      <c r="DJ910" s="69"/>
      <c r="DK910" s="70"/>
    </row>
    <row r="911" spans="63:115">
      <c r="BK911" s="69"/>
      <c r="BL911" s="69"/>
      <c r="BM911" s="69"/>
      <c r="BN911" s="66"/>
      <c r="BO911" s="69"/>
      <c r="BP911" s="69"/>
      <c r="BQ911" s="69"/>
      <c r="BR911" s="69"/>
      <c r="BS911" s="69"/>
      <c r="BT911" s="69"/>
      <c r="BU911" s="69"/>
      <c r="BV911" s="69"/>
      <c r="BW911" s="69"/>
      <c r="BX911" s="69"/>
      <c r="BY911" s="69"/>
      <c r="BZ911" s="69"/>
      <c r="CA911" s="66"/>
      <c r="CB911" s="69"/>
      <c r="CC911" s="69"/>
      <c r="CD911" s="69"/>
      <c r="CE911" s="66"/>
      <c r="CF911" s="69"/>
      <c r="CG911" s="69"/>
      <c r="CH911" s="69"/>
      <c r="CI911" s="66"/>
      <c r="CJ911" s="69"/>
      <c r="CK911" s="69"/>
      <c r="CL911" s="69"/>
      <c r="CM911" s="66"/>
      <c r="CN911" s="69"/>
      <c r="CO911" s="69"/>
      <c r="CP911" s="69"/>
      <c r="CQ911" s="66"/>
      <c r="CR911" s="69"/>
      <c r="CS911" s="69"/>
      <c r="CT911" s="69"/>
      <c r="CU911" s="66"/>
      <c r="CV911" s="69"/>
      <c r="CW911" s="69"/>
      <c r="CX911" s="69"/>
      <c r="CY911" s="66"/>
      <c r="CZ911" s="69"/>
      <c r="DA911" s="69"/>
      <c r="DB911" s="69"/>
      <c r="DC911" s="66"/>
      <c r="DD911" s="69"/>
      <c r="DE911" s="69"/>
      <c r="DF911" s="69"/>
      <c r="DG911" s="66"/>
      <c r="DH911" s="69"/>
      <c r="DI911" s="69"/>
      <c r="DJ911" s="69"/>
      <c r="DK911" s="70"/>
    </row>
    <row r="912" spans="63:115">
      <c r="BK912" s="69"/>
      <c r="BL912" s="69"/>
      <c r="BM912" s="69"/>
      <c r="BN912" s="66"/>
      <c r="BO912" s="69"/>
      <c r="BP912" s="69"/>
      <c r="BQ912" s="69"/>
      <c r="BR912" s="69"/>
      <c r="BS912" s="69"/>
      <c r="BT912" s="69"/>
      <c r="BU912" s="69"/>
      <c r="BV912" s="69"/>
      <c r="BW912" s="69"/>
      <c r="BX912" s="69"/>
      <c r="BY912" s="69"/>
      <c r="BZ912" s="69"/>
      <c r="CA912" s="66"/>
      <c r="CB912" s="69"/>
      <c r="CC912" s="69"/>
      <c r="CD912" s="69"/>
      <c r="CE912" s="66"/>
      <c r="CF912" s="69"/>
      <c r="CG912" s="69"/>
      <c r="CH912" s="69"/>
      <c r="CI912" s="66"/>
      <c r="CJ912" s="69"/>
      <c r="CK912" s="69"/>
      <c r="CL912" s="69"/>
      <c r="CM912" s="66"/>
      <c r="CN912" s="69"/>
      <c r="CO912" s="69"/>
      <c r="CP912" s="69"/>
      <c r="CQ912" s="66"/>
      <c r="CR912" s="69"/>
      <c r="CS912" s="69"/>
      <c r="CT912" s="69"/>
      <c r="CU912" s="66"/>
      <c r="CV912" s="69"/>
      <c r="CW912" s="69"/>
      <c r="CX912" s="69"/>
      <c r="CY912" s="66"/>
      <c r="CZ912" s="69"/>
      <c r="DA912" s="69"/>
      <c r="DB912" s="69"/>
      <c r="DC912" s="66"/>
      <c r="DD912" s="69"/>
      <c r="DE912" s="69"/>
      <c r="DF912" s="69"/>
      <c r="DG912" s="66"/>
      <c r="DH912" s="69"/>
      <c r="DI912" s="69"/>
      <c r="DJ912" s="69"/>
      <c r="DK912" s="70"/>
    </row>
    <row r="913" spans="63:115">
      <c r="BK913" s="69"/>
      <c r="BL913" s="69"/>
      <c r="BM913" s="69"/>
      <c r="BN913" s="66"/>
      <c r="BO913" s="69"/>
      <c r="BP913" s="69"/>
      <c r="BQ913" s="69"/>
      <c r="BR913" s="69"/>
      <c r="BS913" s="69"/>
      <c r="BT913" s="69"/>
      <c r="BU913" s="69"/>
      <c r="BV913" s="69"/>
      <c r="BW913" s="69"/>
      <c r="BX913" s="69"/>
      <c r="BY913" s="69"/>
      <c r="BZ913" s="69"/>
      <c r="CA913" s="66"/>
      <c r="CB913" s="69"/>
      <c r="CC913" s="69"/>
      <c r="CD913" s="69"/>
      <c r="CE913" s="66"/>
      <c r="CF913" s="69"/>
      <c r="CG913" s="69"/>
      <c r="CH913" s="69"/>
      <c r="CI913" s="66"/>
      <c r="CJ913" s="69"/>
      <c r="CK913" s="69"/>
      <c r="CL913" s="69"/>
      <c r="CM913" s="66"/>
      <c r="CN913" s="69"/>
      <c r="CO913" s="69"/>
      <c r="CP913" s="69"/>
      <c r="CQ913" s="66"/>
      <c r="CR913" s="69"/>
      <c r="CS913" s="69"/>
      <c r="CT913" s="69"/>
      <c r="CU913" s="66"/>
      <c r="CV913" s="69"/>
      <c r="CW913" s="69"/>
      <c r="CX913" s="69"/>
      <c r="CY913" s="66"/>
      <c r="CZ913" s="69"/>
      <c r="DA913" s="69"/>
      <c r="DB913" s="69"/>
      <c r="DC913" s="66"/>
      <c r="DD913" s="69"/>
      <c r="DE913" s="69"/>
      <c r="DF913" s="69"/>
      <c r="DG913" s="66"/>
      <c r="DH913" s="69"/>
      <c r="DI913" s="69"/>
      <c r="DJ913" s="69"/>
      <c r="DK913" s="70"/>
    </row>
    <row r="914" spans="63:115">
      <c r="BK914" s="69"/>
      <c r="BL914" s="69"/>
      <c r="BM914" s="69"/>
      <c r="BN914" s="66"/>
      <c r="BO914" s="69"/>
      <c r="BP914" s="69"/>
      <c r="BQ914" s="69"/>
      <c r="BR914" s="69"/>
      <c r="BS914" s="69"/>
      <c r="BT914" s="69"/>
      <c r="BU914" s="69"/>
      <c r="BV914" s="69"/>
      <c r="BW914" s="69"/>
      <c r="BX914" s="69"/>
      <c r="BY914" s="69"/>
      <c r="BZ914" s="69"/>
      <c r="CA914" s="66"/>
      <c r="CB914" s="69"/>
      <c r="CC914" s="69"/>
      <c r="CD914" s="69"/>
      <c r="CE914" s="66"/>
      <c r="CF914" s="69"/>
      <c r="CG914" s="69"/>
      <c r="CH914" s="69"/>
      <c r="CI914" s="66"/>
      <c r="CJ914" s="69"/>
      <c r="CK914" s="69"/>
      <c r="CL914" s="69"/>
      <c r="CM914" s="66"/>
      <c r="CN914" s="69"/>
      <c r="CO914" s="69"/>
      <c r="CP914" s="69"/>
      <c r="CQ914" s="66"/>
      <c r="CR914" s="69"/>
      <c r="CS914" s="69"/>
      <c r="CT914" s="69"/>
      <c r="CU914" s="66"/>
      <c r="CV914" s="69"/>
      <c r="CW914" s="69"/>
      <c r="CX914" s="69"/>
      <c r="CY914" s="66"/>
      <c r="CZ914" s="69"/>
      <c r="DA914" s="69"/>
      <c r="DB914" s="69"/>
      <c r="DC914" s="66"/>
      <c r="DD914" s="69"/>
      <c r="DE914" s="69"/>
      <c r="DF914" s="69"/>
      <c r="DG914" s="66"/>
      <c r="DH914" s="69"/>
      <c r="DI914" s="69"/>
      <c r="DJ914" s="69"/>
      <c r="DK914" s="70"/>
    </row>
    <row r="915" spans="63:115">
      <c r="BK915" s="69"/>
      <c r="BL915" s="69"/>
      <c r="BM915" s="69"/>
      <c r="BN915" s="66"/>
      <c r="BO915" s="69"/>
      <c r="BP915" s="69"/>
      <c r="BQ915" s="69"/>
      <c r="BR915" s="69"/>
      <c r="BS915" s="69"/>
      <c r="BT915" s="69"/>
      <c r="BU915" s="69"/>
      <c r="BV915" s="69"/>
      <c r="BW915" s="69"/>
      <c r="BX915" s="69"/>
      <c r="BY915" s="69"/>
      <c r="BZ915" s="69"/>
      <c r="CA915" s="66"/>
      <c r="CB915" s="69"/>
      <c r="CC915" s="69"/>
      <c r="CD915" s="69"/>
      <c r="CE915" s="66"/>
      <c r="CF915" s="69"/>
      <c r="CG915" s="69"/>
      <c r="CH915" s="69"/>
      <c r="CI915" s="66"/>
      <c r="CJ915" s="69"/>
      <c r="CK915" s="69"/>
      <c r="CL915" s="69"/>
      <c r="CM915" s="66"/>
      <c r="CN915" s="69"/>
      <c r="CO915" s="69"/>
      <c r="CP915" s="69"/>
      <c r="CQ915" s="66"/>
      <c r="CR915" s="69"/>
      <c r="CS915" s="69"/>
      <c r="CT915" s="69"/>
      <c r="CU915" s="66"/>
      <c r="CV915" s="69"/>
      <c r="CW915" s="69"/>
      <c r="CX915" s="69"/>
      <c r="CY915" s="66"/>
      <c r="CZ915" s="69"/>
      <c r="DA915" s="69"/>
      <c r="DB915" s="69"/>
      <c r="DC915" s="66"/>
      <c r="DD915" s="69"/>
      <c r="DE915" s="69"/>
      <c r="DF915" s="69"/>
      <c r="DG915" s="66"/>
      <c r="DH915" s="69"/>
      <c r="DI915" s="69"/>
      <c r="DJ915" s="69"/>
      <c r="DK915" s="70"/>
    </row>
    <row r="916" spans="63:115">
      <c r="BK916" s="69"/>
      <c r="BL916" s="69"/>
      <c r="BM916" s="69"/>
      <c r="BN916" s="66"/>
      <c r="BO916" s="69"/>
      <c r="BP916" s="69"/>
      <c r="BQ916" s="69"/>
      <c r="BR916" s="69"/>
      <c r="BS916" s="69"/>
      <c r="BT916" s="69"/>
      <c r="BU916" s="69"/>
      <c r="BV916" s="69"/>
      <c r="BW916" s="69"/>
      <c r="BX916" s="69"/>
      <c r="BY916" s="69"/>
      <c r="BZ916" s="69"/>
      <c r="CA916" s="66"/>
      <c r="CB916" s="69"/>
      <c r="CC916" s="69"/>
      <c r="CD916" s="69"/>
      <c r="CE916" s="66"/>
      <c r="CF916" s="69"/>
      <c r="CG916" s="69"/>
      <c r="CH916" s="69"/>
      <c r="CI916" s="66"/>
      <c r="CJ916" s="69"/>
      <c r="CK916" s="69"/>
      <c r="CL916" s="69"/>
      <c r="CM916" s="66"/>
      <c r="CN916" s="69"/>
      <c r="CO916" s="69"/>
      <c r="CP916" s="69"/>
      <c r="CQ916" s="66"/>
      <c r="CR916" s="69"/>
      <c r="CS916" s="69"/>
      <c r="CT916" s="69"/>
      <c r="CU916" s="66"/>
      <c r="CV916" s="69"/>
      <c r="CW916" s="69"/>
      <c r="CX916" s="69"/>
      <c r="CY916" s="66"/>
      <c r="CZ916" s="69"/>
      <c r="DA916" s="69"/>
      <c r="DB916" s="69"/>
      <c r="DC916" s="66"/>
      <c r="DD916" s="69"/>
      <c r="DE916" s="69"/>
      <c r="DF916" s="69"/>
      <c r="DG916" s="66"/>
      <c r="DH916" s="69"/>
      <c r="DI916" s="69"/>
      <c r="DJ916" s="69"/>
      <c r="DK916" s="70"/>
    </row>
    <row r="917" spans="63:115">
      <c r="BK917" s="69"/>
      <c r="BL917" s="69"/>
      <c r="BM917" s="69"/>
      <c r="BN917" s="66"/>
      <c r="BO917" s="69"/>
      <c r="BP917" s="69"/>
      <c r="BQ917" s="69"/>
      <c r="BR917" s="69"/>
      <c r="BS917" s="69"/>
      <c r="BT917" s="69"/>
      <c r="BU917" s="69"/>
      <c r="BV917" s="69"/>
      <c r="BW917" s="69"/>
      <c r="BX917" s="69"/>
      <c r="BY917" s="69"/>
      <c r="BZ917" s="69"/>
      <c r="CA917" s="66"/>
      <c r="CB917" s="69"/>
      <c r="CC917" s="69"/>
      <c r="CD917" s="69"/>
      <c r="CE917" s="66"/>
      <c r="CF917" s="69"/>
      <c r="CG917" s="69"/>
      <c r="CH917" s="69"/>
      <c r="CI917" s="66"/>
      <c r="CJ917" s="69"/>
      <c r="CK917" s="69"/>
      <c r="CL917" s="69"/>
      <c r="CM917" s="66"/>
      <c r="CN917" s="69"/>
      <c r="CO917" s="69"/>
      <c r="CP917" s="69"/>
      <c r="CQ917" s="66"/>
      <c r="CR917" s="69"/>
      <c r="CS917" s="69"/>
      <c r="CT917" s="69"/>
      <c r="CU917" s="66"/>
      <c r="CV917" s="69"/>
      <c r="CW917" s="69"/>
      <c r="CX917" s="69"/>
      <c r="CY917" s="66"/>
      <c r="CZ917" s="69"/>
      <c r="DA917" s="69"/>
      <c r="DB917" s="69"/>
      <c r="DC917" s="66"/>
      <c r="DD917" s="69"/>
      <c r="DE917" s="69"/>
      <c r="DF917" s="69"/>
      <c r="DG917" s="66"/>
      <c r="DH917" s="69"/>
      <c r="DI917" s="69"/>
      <c r="DJ917" s="69"/>
      <c r="DK917" s="70"/>
    </row>
    <row r="918" spans="63:115">
      <c r="BK918" s="69"/>
      <c r="BL918" s="69"/>
      <c r="BM918" s="69"/>
      <c r="BN918" s="66"/>
      <c r="BO918" s="69"/>
      <c r="BP918" s="69"/>
      <c r="BQ918" s="69"/>
      <c r="BR918" s="69"/>
      <c r="BS918" s="69"/>
      <c r="BT918" s="69"/>
      <c r="BU918" s="69"/>
      <c r="BV918" s="69"/>
      <c r="BW918" s="69"/>
      <c r="BX918" s="69"/>
      <c r="BY918" s="69"/>
      <c r="BZ918" s="69"/>
      <c r="CA918" s="66"/>
      <c r="CB918" s="69"/>
      <c r="CC918" s="69"/>
      <c r="CD918" s="69"/>
      <c r="CE918" s="66"/>
      <c r="CF918" s="69"/>
      <c r="CG918" s="69"/>
      <c r="CH918" s="69"/>
      <c r="CI918" s="66"/>
      <c r="CJ918" s="69"/>
      <c r="CK918" s="69"/>
      <c r="CL918" s="69"/>
      <c r="CM918" s="66"/>
      <c r="CN918" s="69"/>
      <c r="CO918" s="69"/>
      <c r="CP918" s="69"/>
      <c r="CQ918" s="66"/>
      <c r="CR918" s="69"/>
      <c r="CS918" s="69"/>
      <c r="CT918" s="69"/>
      <c r="CU918" s="66"/>
      <c r="CV918" s="69"/>
      <c r="CW918" s="69"/>
      <c r="CX918" s="69"/>
      <c r="CY918" s="66"/>
      <c r="CZ918" s="69"/>
      <c r="DA918" s="69"/>
      <c r="DB918" s="69"/>
      <c r="DC918" s="66"/>
      <c r="DD918" s="69"/>
      <c r="DE918" s="69"/>
      <c r="DF918" s="69"/>
      <c r="DG918" s="66"/>
      <c r="DH918" s="69"/>
      <c r="DI918" s="69"/>
      <c r="DJ918" s="69"/>
      <c r="DK918" s="70"/>
    </row>
    <row r="919" spans="63:115">
      <c r="BK919" s="69"/>
      <c r="BL919" s="69"/>
      <c r="BM919" s="69"/>
      <c r="BN919" s="66"/>
      <c r="BO919" s="69"/>
      <c r="BP919" s="69"/>
      <c r="BQ919" s="69"/>
      <c r="BR919" s="69"/>
      <c r="BS919" s="69"/>
      <c r="BT919" s="69"/>
      <c r="BU919" s="69"/>
      <c r="BV919" s="69"/>
      <c r="BW919" s="69"/>
      <c r="BX919" s="69"/>
      <c r="BY919" s="69"/>
      <c r="BZ919" s="69"/>
      <c r="CA919" s="66"/>
      <c r="CB919" s="69"/>
      <c r="CC919" s="69"/>
      <c r="CD919" s="69"/>
      <c r="CE919" s="66"/>
      <c r="CF919" s="69"/>
      <c r="CG919" s="69"/>
      <c r="CH919" s="69"/>
      <c r="CI919" s="66"/>
      <c r="CJ919" s="69"/>
      <c r="CK919" s="69"/>
      <c r="CL919" s="69"/>
      <c r="CM919" s="66"/>
      <c r="CN919" s="69"/>
      <c r="CO919" s="69"/>
      <c r="CP919" s="69"/>
      <c r="CQ919" s="66"/>
      <c r="CR919" s="69"/>
      <c r="CS919" s="69"/>
      <c r="CT919" s="69"/>
      <c r="CU919" s="66"/>
      <c r="CV919" s="69"/>
      <c r="CW919" s="69"/>
      <c r="CX919" s="69"/>
      <c r="CY919" s="66"/>
      <c r="CZ919" s="69"/>
      <c r="DA919" s="69"/>
      <c r="DB919" s="69"/>
      <c r="DC919" s="66"/>
      <c r="DD919" s="69"/>
      <c r="DE919" s="69"/>
      <c r="DF919" s="69"/>
      <c r="DG919" s="66"/>
      <c r="DH919" s="69"/>
      <c r="DI919" s="69"/>
      <c r="DJ919" s="69"/>
      <c r="DK919" s="70"/>
    </row>
    <row r="920" spans="63:115">
      <c r="BK920" s="69"/>
      <c r="BL920" s="69"/>
      <c r="BM920" s="69"/>
      <c r="BN920" s="66"/>
      <c r="BO920" s="69"/>
      <c r="BP920" s="69"/>
      <c r="BQ920" s="69"/>
      <c r="BR920" s="69"/>
      <c r="BS920" s="69"/>
      <c r="BT920" s="69"/>
      <c r="BU920" s="69"/>
      <c r="BV920" s="69"/>
      <c r="BW920" s="69"/>
      <c r="BX920" s="69"/>
      <c r="BY920" s="69"/>
      <c r="BZ920" s="69"/>
      <c r="CA920" s="66"/>
      <c r="CB920" s="69"/>
      <c r="CC920" s="69"/>
      <c r="CD920" s="69"/>
      <c r="CE920" s="66"/>
      <c r="CF920" s="69"/>
      <c r="CG920" s="69"/>
      <c r="CH920" s="69"/>
      <c r="CI920" s="66"/>
      <c r="CJ920" s="69"/>
      <c r="CK920" s="69"/>
      <c r="CL920" s="69"/>
      <c r="CM920" s="66"/>
      <c r="CN920" s="69"/>
      <c r="CO920" s="69"/>
      <c r="CP920" s="69"/>
      <c r="CQ920" s="66"/>
      <c r="CR920" s="69"/>
      <c r="CS920" s="69"/>
      <c r="CT920" s="69"/>
      <c r="CU920" s="66"/>
      <c r="CV920" s="69"/>
      <c r="CW920" s="69"/>
      <c r="CX920" s="69"/>
      <c r="CY920" s="66"/>
      <c r="CZ920" s="69"/>
      <c r="DA920" s="69"/>
      <c r="DB920" s="69"/>
      <c r="DC920" s="66"/>
      <c r="DD920" s="69"/>
      <c r="DE920" s="69"/>
      <c r="DF920" s="69"/>
      <c r="DG920" s="66"/>
      <c r="DH920" s="69"/>
      <c r="DI920" s="69"/>
      <c r="DJ920" s="69"/>
      <c r="DK920" s="70"/>
    </row>
    <row r="921" spans="63:115">
      <c r="BK921" s="69"/>
      <c r="BL921" s="69"/>
      <c r="BM921" s="69"/>
      <c r="BN921" s="66"/>
      <c r="BO921" s="69"/>
      <c r="BP921" s="69"/>
      <c r="BQ921" s="69"/>
      <c r="BR921" s="69"/>
      <c r="BS921" s="69"/>
      <c r="BT921" s="69"/>
      <c r="BU921" s="69"/>
      <c r="BV921" s="69"/>
      <c r="BW921" s="69"/>
      <c r="BX921" s="69"/>
      <c r="BY921" s="69"/>
      <c r="BZ921" s="69"/>
      <c r="CA921" s="66"/>
      <c r="CB921" s="69"/>
      <c r="CC921" s="69"/>
      <c r="CD921" s="69"/>
      <c r="CE921" s="66"/>
      <c r="CF921" s="69"/>
      <c r="CG921" s="69"/>
      <c r="CH921" s="69"/>
      <c r="CI921" s="66"/>
      <c r="CJ921" s="69"/>
      <c r="CK921" s="69"/>
      <c r="CL921" s="69"/>
      <c r="CM921" s="66"/>
      <c r="CN921" s="69"/>
      <c r="CO921" s="69"/>
      <c r="CP921" s="69"/>
      <c r="CQ921" s="66"/>
      <c r="CR921" s="69"/>
      <c r="CS921" s="69"/>
      <c r="CT921" s="69"/>
      <c r="CU921" s="66"/>
      <c r="CV921" s="69"/>
      <c r="CW921" s="69"/>
      <c r="CX921" s="69"/>
      <c r="CY921" s="66"/>
      <c r="CZ921" s="69"/>
      <c r="DA921" s="69"/>
      <c r="DB921" s="69"/>
      <c r="DC921" s="66"/>
      <c r="DD921" s="69"/>
      <c r="DE921" s="69"/>
      <c r="DF921" s="69"/>
      <c r="DG921" s="66"/>
      <c r="DH921" s="69"/>
      <c r="DI921" s="69"/>
      <c r="DJ921" s="69"/>
      <c r="DK921" s="70"/>
    </row>
    <row r="922" spans="63:115">
      <c r="BK922" s="69"/>
      <c r="BL922" s="69"/>
      <c r="BM922" s="69"/>
      <c r="BN922" s="66"/>
      <c r="BO922" s="69"/>
      <c r="BP922" s="69"/>
      <c r="BQ922" s="69"/>
      <c r="BR922" s="69"/>
      <c r="BS922" s="69"/>
      <c r="BT922" s="69"/>
      <c r="BU922" s="69"/>
      <c r="BV922" s="69"/>
      <c r="BW922" s="69"/>
      <c r="BX922" s="69"/>
      <c r="BY922" s="69"/>
      <c r="BZ922" s="69"/>
      <c r="CA922" s="66"/>
      <c r="CB922" s="69"/>
      <c r="CC922" s="69"/>
      <c r="CD922" s="69"/>
      <c r="CE922" s="66"/>
      <c r="CF922" s="69"/>
      <c r="CG922" s="69"/>
      <c r="CH922" s="69"/>
      <c r="CI922" s="66"/>
      <c r="CJ922" s="69"/>
      <c r="CK922" s="69"/>
      <c r="CL922" s="69"/>
      <c r="CM922" s="66"/>
      <c r="CN922" s="69"/>
      <c r="CO922" s="69"/>
      <c r="CP922" s="69"/>
      <c r="CQ922" s="66"/>
      <c r="CR922" s="69"/>
      <c r="CS922" s="69"/>
      <c r="CT922" s="69"/>
      <c r="CU922" s="66"/>
      <c r="CV922" s="69"/>
      <c r="CW922" s="69"/>
      <c r="CX922" s="69"/>
      <c r="CY922" s="66"/>
      <c r="CZ922" s="69"/>
      <c r="DA922" s="69"/>
      <c r="DB922" s="69"/>
      <c r="DC922" s="66"/>
      <c r="DD922" s="69"/>
      <c r="DE922" s="69"/>
      <c r="DF922" s="69"/>
      <c r="DG922" s="66"/>
      <c r="DH922" s="69"/>
      <c r="DI922" s="69"/>
      <c r="DJ922" s="69"/>
      <c r="DK922" s="70"/>
    </row>
    <row r="923" spans="63:115">
      <c r="BK923" s="69"/>
      <c r="BL923" s="69"/>
      <c r="BM923" s="69"/>
      <c r="BN923" s="66"/>
      <c r="BO923" s="69"/>
      <c r="BP923" s="69"/>
      <c r="BQ923" s="69"/>
      <c r="BR923" s="69"/>
      <c r="BS923" s="69"/>
      <c r="BT923" s="69"/>
      <c r="BU923" s="69"/>
      <c r="BV923" s="69"/>
      <c r="BW923" s="69"/>
      <c r="BX923" s="69"/>
      <c r="BY923" s="69"/>
      <c r="BZ923" s="69"/>
      <c r="CA923" s="66"/>
      <c r="CB923" s="69"/>
      <c r="CC923" s="69"/>
      <c r="CD923" s="69"/>
      <c r="CE923" s="66"/>
      <c r="CF923" s="69"/>
      <c r="CG923" s="69"/>
      <c r="CH923" s="69"/>
      <c r="CI923" s="66"/>
      <c r="CJ923" s="69"/>
      <c r="CK923" s="69"/>
      <c r="CL923" s="69"/>
      <c r="CM923" s="66"/>
      <c r="CN923" s="69"/>
      <c r="CO923" s="69"/>
      <c r="CP923" s="69"/>
      <c r="CQ923" s="66"/>
      <c r="CR923" s="69"/>
      <c r="CS923" s="69"/>
      <c r="CT923" s="69"/>
      <c r="CU923" s="66"/>
      <c r="CV923" s="69"/>
      <c r="CW923" s="69"/>
      <c r="CX923" s="69"/>
      <c r="CY923" s="66"/>
      <c r="CZ923" s="69"/>
      <c r="DA923" s="69"/>
      <c r="DB923" s="69"/>
      <c r="DC923" s="66"/>
      <c r="DD923" s="69"/>
      <c r="DE923" s="69"/>
      <c r="DF923" s="69"/>
      <c r="DG923" s="66"/>
      <c r="DH923" s="69"/>
      <c r="DI923" s="69"/>
      <c r="DJ923" s="69"/>
      <c r="DK923" s="70"/>
    </row>
    <row r="924" spans="63:115">
      <c r="BK924" s="69"/>
      <c r="BL924" s="69"/>
      <c r="BM924" s="69"/>
      <c r="BN924" s="66"/>
      <c r="BO924" s="69"/>
      <c r="BP924" s="69"/>
      <c r="BQ924" s="69"/>
      <c r="BR924" s="69"/>
      <c r="BS924" s="69"/>
      <c r="BT924" s="69"/>
      <c r="BU924" s="69"/>
      <c r="BV924" s="69"/>
      <c r="BW924" s="69"/>
      <c r="BX924" s="69"/>
      <c r="BY924" s="69"/>
      <c r="BZ924" s="69"/>
      <c r="CA924" s="66"/>
      <c r="CB924" s="69"/>
      <c r="CC924" s="69"/>
      <c r="CD924" s="69"/>
      <c r="CE924" s="66"/>
      <c r="CF924" s="69"/>
      <c r="CG924" s="69"/>
      <c r="CH924" s="69"/>
      <c r="CI924" s="66"/>
      <c r="CJ924" s="69"/>
      <c r="CK924" s="69"/>
      <c r="CL924" s="69"/>
      <c r="CM924" s="66"/>
      <c r="CN924" s="69"/>
      <c r="CO924" s="69"/>
      <c r="CP924" s="69"/>
      <c r="CQ924" s="66"/>
      <c r="CR924" s="69"/>
      <c r="CS924" s="69"/>
      <c r="CT924" s="69"/>
      <c r="CU924" s="66"/>
      <c r="CV924" s="69"/>
      <c r="CW924" s="69"/>
      <c r="CX924" s="69"/>
      <c r="CY924" s="66"/>
      <c r="CZ924" s="69"/>
      <c r="DA924" s="69"/>
      <c r="DB924" s="69"/>
      <c r="DC924" s="66"/>
      <c r="DD924" s="69"/>
      <c r="DE924" s="69"/>
      <c r="DF924" s="69"/>
      <c r="DG924" s="66"/>
      <c r="DH924" s="69"/>
      <c r="DI924" s="69"/>
      <c r="DJ924" s="69"/>
      <c r="DK924" s="70"/>
    </row>
    <row r="925" spans="63:115">
      <c r="BK925" s="69"/>
      <c r="BL925" s="69"/>
      <c r="BM925" s="69"/>
      <c r="BN925" s="66"/>
      <c r="BO925" s="69"/>
      <c r="BP925" s="69"/>
      <c r="BQ925" s="69"/>
      <c r="BR925" s="69"/>
      <c r="BS925" s="69"/>
      <c r="BT925" s="69"/>
      <c r="BU925" s="69"/>
      <c r="BV925" s="69"/>
      <c r="BW925" s="69"/>
      <c r="BX925" s="69"/>
      <c r="BY925" s="69"/>
      <c r="BZ925" s="69"/>
      <c r="CA925" s="66"/>
      <c r="CB925" s="69"/>
      <c r="CC925" s="69"/>
      <c r="CD925" s="69"/>
      <c r="CE925" s="66"/>
      <c r="CF925" s="69"/>
      <c r="CG925" s="69"/>
      <c r="CH925" s="69"/>
      <c r="CI925" s="66"/>
      <c r="CJ925" s="69"/>
      <c r="CK925" s="69"/>
      <c r="CL925" s="69"/>
      <c r="CM925" s="66"/>
      <c r="CN925" s="69"/>
      <c r="CO925" s="69"/>
      <c r="CP925" s="69"/>
      <c r="CQ925" s="66"/>
      <c r="CR925" s="69"/>
      <c r="CS925" s="69"/>
      <c r="CT925" s="69"/>
      <c r="CU925" s="66"/>
      <c r="CV925" s="69"/>
      <c r="CW925" s="69"/>
      <c r="CX925" s="69"/>
      <c r="CY925" s="66"/>
      <c r="CZ925" s="69"/>
      <c r="DA925" s="69"/>
      <c r="DB925" s="69"/>
      <c r="DC925" s="66"/>
      <c r="DD925" s="69"/>
      <c r="DE925" s="69"/>
      <c r="DF925" s="69"/>
      <c r="DG925" s="66"/>
      <c r="DH925" s="69"/>
      <c r="DI925" s="69"/>
      <c r="DJ925" s="69"/>
      <c r="DK925" s="70"/>
    </row>
    <row r="926" spans="63:115">
      <c r="BK926" s="69"/>
      <c r="BL926" s="69"/>
      <c r="BM926" s="69"/>
      <c r="BN926" s="66"/>
      <c r="BO926" s="69"/>
      <c r="BP926" s="69"/>
      <c r="BQ926" s="69"/>
      <c r="BR926" s="69"/>
      <c r="BS926" s="69"/>
      <c r="BT926" s="69"/>
      <c r="BU926" s="69"/>
      <c r="BV926" s="69"/>
      <c r="BW926" s="69"/>
      <c r="BX926" s="69"/>
      <c r="BY926" s="69"/>
      <c r="BZ926" s="69"/>
      <c r="CA926" s="66"/>
      <c r="CB926" s="69"/>
      <c r="CC926" s="69"/>
      <c r="CD926" s="69"/>
      <c r="CE926" s="66"/>
      <c r="CF926" s="69"/>
      <c r="CG926" s="69"/>
      <c r="CH926" s="69"/>
      <c r="CI926" s="66"/>
      <c r="CJ926" s="69"/>
      <c r="CK926" s="69"/>
      <c r="CL926" s="69"/>
      <c r="CM926" s="66"/>
      <c r="CN926" s="69"/>
      <c r="CO926" s="69"/>
      <c r="CP926" s="69"/>
      <c r="CQ926" s="66"/>
      <c r="CR926" s="69"/>
      <c r="CS926" s="69"/>
      <c r="CT926" s="69"/>
      <c r="CU926" s="66"/>
      <c r="CV926" s="69"/>
      <c r="CW926" s="69"/>
      <c r="CX926" s="69"/>
      <c r="CY926" s="66"/>
      <c r="CZ926" s="69"/>
      <c r="DA926" s="69"/>
      <c r="DB926" s="69"/>
      <c r="DC926" s="66"/>
      <c r="DD926" s="69"/>
      <c r="DE926" s="69"/>
      <c r="DF926" s="69"/>
      <c r="DG926" s="66"/>
      <c r="DH926" s="69"/>
      <c r="DI926" s="69"/>
      <c r="DJ926" s="69"/>
      <c r="DK926" s="70"/>
    </row>
    <row r="927" spans="63:115">
      <c r="BK927" s="69"/>
      <c r="BL927" s="69"/>
      <c r="BM927" s="69"/>
      <c r="BN927" s="66"/>
      <c r="BO927" s="69"/>
      <c r="BP927" s="69"/>
      <c r="BQ927" s="69"/>
      <c r="BR927" s="69"/>
      <c r="BS927" s="69"/>
      <c r="BT927" s="69"/>
      <c r="BU927" s="69"/>
      <c r="BV927" s="69"/>
      <c r="BW927" s="69"/>
      <c r="BX927" s="69"/>
      <c r="BY927" s="69"/>
      <c r="BZ927" s="69"/>
      <c r="CA927" s="66"/>
      <c r="CB927" s="69"/>
      <c r="CC927" s="69"/>
      <c r="CD927" s="69"/>
      <c r="CE927" s="66"/>
      <c r="CF927" s="69"/>
      <c r="CG927" s="69"/>
      <c r="CH927" s="69"/>
      <c r="CI927" s="66"/>
      <c r="CJ927" s="69"/>
      <c r="CK927" s="69"/>
      <c r="CL927" s="69"/>
      <c r="CM927" s="66"/>
      <c r="CN927" s="69"/>
      <c r="CO927" s="69"/>
      <c r="CP927" s="69"/>
      <c r="CQ927" s="66"/>
      <c r="CR927" s="69"/>
      <c r="CS927" s="69"/>
      <c r="CT927" s="69"/>
      <c r="CU927" s="66"/>
      <c r="CV927" s="69"/>
      <c r="CW927" s="69"/>
      <c r="CX927" s="69"/>
      <c r="CY927" s="66"/>
      <c r="CZ927" s="69"/>
      <c r="DA927" s="69"/>
      <c r="DB927" s="69"/>
      <c r="DC927" s="66"/>
      <c r="DD927" s="69"/>
      <c r="DE927" s="69"/>
      <c r="DF927" s="69"/>
      <c r="DG927" s="66"/>
      <c r="DH927" s="69"/>
      <c r="DI927" s="69"/>
      <c r="DJ927" s="69"/>
      <c r="DK927" s="70"/>
    </row>
    <row r="928" spans="63:115">
      <c r="BK928" s="69"/>
      <c r="BL928" s="69"/>
      <c r="BM928" s="69"/>
      <c r="BN928" s="66"/>
      <c r="BO928" s="69"/>
      <c r="BP928" s="69"/>
      <c r="BQ928" s="69"/>
      <c r="BR928" s="69"/>
      <c r="BS928" s="69"/>
      <c r="BT928" s="69"/>
      <c r="BU928" s="69"/>
      <c r="BV928" s="69"/>
      <c r="BW928" s="69"/>
      <c r="BX928" s="69"/>
      <c r="BY928" s="69"/>
      <c r="BZ928" s="69"/>
      <c r="CA928" s="66"/>
      <c r="CB928" s="69"/>
      <c r="CC928" s="69"/>
      <c r="CD928" s="69"/>
      <c r="CE928" s="66"/>
      <c r="CF928" s="69"/>
      <c r="CG928" s="69"/>
      <c r="CH928" s="69"/>
      <c r="CI928" s="66"/>
      <c r="CJ928" s="69"/>
      <c r="CK928" s="69"/>
      <c r="CL928" s="69"/>
      <c r="CM928" s="66"/>
      <c r="CN928" s="69"/>
      <c r="CO928" s="69"/>
      <c r="CP928" s="69"/>
      <c r="CQ928" s="66"/>
      <c r="CR928" s="69"/>
      <c r="CS928" s="69"/>
      <c r="CT928" s="69"/>
      <c r="CU928" s="66"/>
      <c r="CV928" s="69"/>
      <c r="CW928" s="69"/>
      <c r="CX928" s="69"/>
      <c r="CY928" s="66"/>
      <c r="CZ928" s="69"/>
      <c r="DA928" s="69"/>
      <c r="DB928" s="69"/>
      <c r="DC928" s="66"/>
      <c r="DD928" s="69"/>
      <c r="DE928" s="69"/>
      <c r="DF928" s="69"/>
      <c r="DG928" s="66"/>
      <c r="DH928" s="69"/>
      <c r="DI928" s="69"/>
      <c r="DJ928" s="69"/>
      <c r="DK928" s="70"/>
    </row>
    <row r="929" spans="63:115">
      <c r="BK929" s="69"/>
      <c r="BL929" s="69"/>
      <c r="BM929" s="69"/>
      <c r="BN929" s="66"/>
      <c r="BO929" s="69"/>
      <c r="BP929" s="69"/>
      <c r="BQ929" s="69"/>
      <c r="BR929" s="69"/>
      <c r="BS929" s="69"/>
      <c r="BT929" s="69"/>
      <c r="BU929" s="69"/>
      <c r="BV929" s="69"/>
      <c r="BW929" s="69"/>
      <c r="BX929" s="69"/>
      <c r="BY929" s="69"/>
      <c r="BZ929" s="69"/>
      <c r="CA929" s="66"/>
      <c r="CB929" s="69"/>
      <c r="CC929" s="69"/>
      <c r="CD929" s="69"/>
      <c r="CE929" s="66"/>
      <c r="CF929" s="69"/>
      <c r="CG929" s="69"/>
      <c r="CH929" s="69"/>
      <c r="CI929" s="66"/>
      <c r="CJ929" s="69"/>
      <c r="CK929" s="69"/>
      <c r="CL929" s="69"/>
      <c r="CM929" s="66"/>
      <c r="CN929" s="69"/>
      <c r="CO929" s="69"/>
      <c r="CP929" s="69"/>
      <c r="CQ929" s="66"/>
      <c r="CR929" s="69"/>
      <c r="CS929" s="69"/>
      <c r="CT929" s="69"/>
      <c r="CU929" s="66"/>
      <c r="CV929" s="69"/>
      <c r="CW929" s="69"/>
      <c r="CX929" s="69"/>
      <c r="CY929" s="66"/>
      <c r="CZ929" s="69"/>
      <c r="DA929" s="69"/>
      <c r="DB929" s="69"/>
      <c r="DC929" s="66"/>
      <c r="DD929" s="69"/>
      <c r="DE929" s="69"/>
      <c r="DF929" s="69"/>
      <c r="DG929" s="66"/>
      <c r="DH929" s="69"/>
      <c r="DI929" s="69"/>
      <c r="DJ929" s="69"/>
      <c r="DK929" s="70"/>
    </row>
    <row r="930" spans="63:115">
      <c r="BK930" s="69"/>
      <c r="BL930" s="69"/>
      <c r="BM930" s="69"/>
      <c r="BN930" s="66"/>
      <c r="BO930" s="69"/>
      <c r="BP930" s="69"/>
      <c r="BQ930" s="69"/>
      <c r="BR930" s="69"/>
      <c r="BS930" s="69"/>
      <c r="BT930" s="69"/>
      <c r="BU930" s="69"/>
      <c r="BV930" s="69"/>
      <c r="BW930" s="69"/>
      <c r="BX930" s="69"/>
      <c r="BY930" s="69"/>
      <c r="BZ930" s="69"/>
      <c r="CA930" s="66"/>
      <c r="CB930" s="69"/>
      <c r="CC930" s="69"/>
      <c r="CD930" s="69"/>
      <c r="CE930" s="66"/>
      <c r="CF930" s="69"/>
      <c r="CG930" s="69"/>
      <c r="CH930" s="69"/>
      <c r="CI930" s="66"/>
      <c r="CJ930" s="69"/>
      <c r="CK930" s="69"/>
      <c r="CL930" s="69"/>
      <c r="CM930" s="66"/>
      <c r="CN930" s="69"/>
      <c r="CO930" s="69"/>
      <c r="CP930" s="69"/>
      <c r="CQ930" s="66"/>
      <c r="CR930" s="69"/>
      <c r="CS930" s="69"/>
      <c r="CT930" s="69"/>
      <c r="CU930" s="66"/>
      <c r="CV930" s="69"/>
      <c r="CW930" s="69"/>
      <c r="CX930" s="69"/>
      <c r="CY930" s="66"/>
      <c r="CZ930" s="69"/>
      <c r="DA930" s="69"/>
      <c r="DB930" s="69"/>
      <c r="DC930" s="66"/>
      <c r="DD930" s="69"/>
      <c r="DE930" s="69"/>
      <c r="DF930" s="69"/>
      <c r="DG930" s="66"/>
      <c r="DH930" s="69"/>
      <c r="DI930" s="69"/>
      <c r="DJ930" s="69"/>
      <c r="DK930" s="70"/>
    </row>
    <row r="931" spans="63:115">
      <c r="BK931" s="69"/>
      <c r="BL931" s="69"/>
      <c r="BM931" s="69"/>
      <c r="BN931" s="66"/>
      <c r="BO931" s="69"/>
      <c r="BP931" s="69"/>
      <c r="BQ931" s="69"/>
      <c r="BR931" s="69"/>
      <c r="BS931" s="69"/>
      <c r="BT931" s="69"/>
      <c r="BU931" s="69"/>
      <c r="BV931" s="69"/>
      <c r="BW931" s="69"/>
      <c r="BX931" s="69"/>
      <c r="BY931" s="69"/>
      <c r="BZ931" s="69"/>
      <c r="CA931" s="66"/>
      <c r="CB931" s="69"/>
      <c r="CC931" s="69"/>
      <c r="CD931" s="69"/>
      <c r="CE931" s="66"/>
      <c r="CF931" s="69"/>
      <c r="CG931" s="69"/>
      <c r="CH931" s="69"/>
      <c r="CI931" s="66"/>
      <c r="CJ931" s="69"/>
      <c r="CK931" s="69"/>
      <c r="CL931" s="69"/>
      <c r="CM931" s="66"/>
      <c r="CN931" s="69"/>
      <c r="CO931" s="69"/>
      <c r="CP931" s="69"/>
      <c r="CQ931" s="66"/>
      <c r="CR931" s="69"/>
      <c r="CS931" s="69"/>
      <c r="CT931" s="69"/>
      <c r="CU931" s="66"/>
      <c r="CV931" s="69"/>
      <c r="CW931" s="69"/>
      <c r="CX931" s="69"/>
      <c r="CY931" s="66"/>
      <c r="CZ931" s="69"/>
      <c r="DA931" s="69"/>
      <c r="DB931" s="69"/>
      <c r="DC931" s="66"/>
      <c r="DD931" s="69"/>
      <c r="DE931" s="69"/>
      <c r="DF931" s="69"/>
      <c r="DG931" s="66"/>
      <c r="DH931" s="69"/>
      <c r="DI931" s="69"/>
      <c r="DJ931" s="69"/>
      <c r="DK931" s="70"/>
    </row>
    <row r="932" spans="63:115">
      <c r="BK932" s="69"/>
      <c r="BL932" s="69"/>
      <c r="BM932" s="69"/>
      <c r="BN932" s="66"/>
      <c r="BO932" s="69"/>
      <c r="BP932" s="69"/>
      <c r="BQ932" s="69"/>
      <c r="BR932" s="69"/>
      <c r="BS932" s="69"/>
      <c r="BT932" s="69"/>
      <c r="BU932" s="69"/>
      <c r="BV932" s="69"/>
      <c r="BW932" s="69"/>
      <c r="BX932" s="69"/>
      <c r="BY932" s="69"/>
      <c r="BZ932" s="69"/>
      <c r="CA932" s="66"/>
      <c r="CB932" s="69"/>
      <c r="CC932" s="69"/>
      <c r="CD932" s="69"/>
      <c r="CE932" s="66"/>
      <c r="CF932" s="69"/>
      <c r="CG932" s="69"/>
      <c r="CH932" s="69"/>
      <c r="CI932" s="66"/>
      <c r="CJ932" s="69"/>
      <c r="CK932" s="69"/>
      <c r="CL932" s="69"/>
      <c r="CM932" s="66"/>
      <c r="CN932" s="69"/>
      <c r="CO932" s="69"/>
      <c r="CP932" s="69"/>
      <c r="CQ932" s="66"/>
      <c r="CR932" s="69"/>
      <c r="CS932" s="69"/>
      <c r="CT932" s="69"/>
      <c r="CU932" s="66"/>
      <c r="CV932" s="69"/>
      <c r="CW932" s="69"/>
      <c r="CX932" s="69"/>
      <c r="CY932" s="66"/>
      <c r="CZ932" s="69"/>
      <c r="DA932" s="69"/>
      <c r="DB932" s="69"/>
      <c r="DC932" s="66"/>
      <c r="DD932" s="69"/>
      <c r="DE932" s="69"/>
      <c r="DF932" s="69"/>
      <c r="DG932" s="66"/>
      <c r="DH932" s="69"/>
      <c r="DI932" s="69"/>
      <c r="DJ932" s="69"/>
      <c r="DK932" s="70"/>
    </row>
    <row r="933" spans="63:115">
      <c r="BK933" s="69"/>
      <c r="BL933" s="69"/>
      <c r="BM933" s="69"/>
      <c r="BN933" s="66"/>
      <c r="BO933" s="69"/>
      <c r="BP933" s="69"/>
      <c r="BQ933" s="69"/>
      <c r="BR933" s="69"/>
      <c r="BS933" s="69"/>
      <c r="BT933" s="69"/>
      <c r="BU933" s="69"/>
      <c r="BV933" s="69"/>
      <c r="BW933" s="69"/>
      <c r="BX933" s="69"/>
      <c r="BY933" s="69"/>
      <c r="BZ933" s="69"/>
      <c r="CA933" s="66"/>
      <c r="CB933" s="69"/>
      <c r="CC933" s="69"/>
      <c r="CD933" s="69"/>
      <c r="CE933" s="66"/>
      <c r="CF933" s="69"/>
      <c r="CG933" s="69"/>
      <c r="CH933" s="69"/>
      <c r="CI933" s="66"/>
      <c r="CJ933" s="69"/>
      <c r="CK933" s="69"/>
      <c r="CL933" s="69"/>
      <c r="CM933" s="66"/>
      <c r="CN933" s="69"/>
      <c r="CO933" s="69"/>
      <c r="CP933" s="69"/>
      <c r="CQ933" s="66"/>
      <c r="CR933" s="69"/>
      <c r="CS933" s="69"/>
      <c r="CT933" s="69"/>
      <c r="CU933" s="66"/>
      <c r="CV933" s="69"/>
      <c r="CW933" s="69"/>
      <c r="CX933" s="69"/>
      <c r="CY933" s="66"/>
      <c r="CZ933" s="69"/>
      <c r="DA933" s="69"/>
      <c r="DB933" s="69"/>
      <c r="DC933" s="66"/>
      <c r="DD933" s="69"/>
      <c r="DE933" s="69"/>
      <c r="DF933" s="69"/>
      <c r="DG933" s="66"/>
      <c r="DH933" s="69"/>
      <c r="DI933" s="69"/>
      <c r="DJ933" s="69"/>
      <c r="DK933" s="70"/>
    </row>
    <row r="934" spans="63:115">
      <c r="BK934" s="69"/>
      <c r="BL934" s="69"/>
      <c r="BM934" s="69"/>
      <c r="BN934" s="66"/>
      <c r="BO934" s="69"/>
      <c r="BP934" s="69"/>
      <c r="BQ934" s="69"/>
      <c r="BR934" s="69"/>
      <c r="BS934" s="69"/>
      <c r="BT934" s="69"/>
      <c r="BU934" s="69"/>
      <c r="BV934" s="69"/>
      <c r="BW934" s="69"/>
      <c r="BX934" s="69"/>
      <c r="BY934" s="69"/>
      <c r="BZ934" s="69"/>
      <c r="CA934" s="66"/>
      <c r="CB934" s="69"/>
      <c r="CC934" s="69"/>
      <c r="CD934" s="69"/>
      <c r="CE934" s="66"/>
      <c r="CF934" s="69"/>
      <c r="CG934" s="69"/>
      <c r="CH934" s="69"/>
      <c r="CI934" s="66"/>
      <c r="CJ934" s="69"/>
      <c r="CK934" s="69"/>
      <c r="CL934" s="69"/>
      <c r="CM934" s="66"/>
      <c r="CN934" s="69"/>
      <c r="CO934" s="69"/>
      <c r="CP934" s="69"/>
      <c r="CQ934" s="66"/>
      <c r="CR934" s="69"/>
      <c r="CS934" s="69"/>
      <c r="CT934" s="69"/>
      <c r="CU934" s="66"/>
      <c r="CV934" s="69"/>
      <c r="CW934" s="69"/>
      <c r="CX934" s="69"/>
      <c r="CY934" s="66"/>
      <c r="CZ934" s="69"/>
      <c r="DA934" s="69"/>
      <c r="DB934" s="69"/>
      <c r="DC934" s="66"/>
      <c r="DD934" s="69"/>
      <c r="DE934" s="69"/>
      <c r="DF934" s="69"/>
      <c r="DG934" s="66"/>
      <c r="DH934" s="69"/>
      <c r="DI934" s="69"/>
      <c r="DJ934" s="69"/>
      <c r="DK934" s="70"/>
    </row>
    <row r="935" spans="63:115">
      <c r="BK935" s="69"/>
      <c r="BL935" s="69"/>
      <c r="BM935" s="69"/>
      <c r="BN935" s="66"/>
      <c r="BO935" s="69"/>
      <c r="BP935" s="69"/>
      <c r="BQ935" s="69"/>
      <c r="BR935" s="69"/>
      <c r="BS935" s="69"/>
      <c r="BT935" s="69"/>
      <c r="BU935" s="69"/>
      <c r="BV935" s="69"/>
      <c r="BW935" s="69"/>
      <c r="BX935" s="69"/>
      <c r="BY935" s="69"/>
      <c r="BZ935" s="69"/>
      <c r="CA935" s="66"/>
      <c r="CB935" s="69"/>
      <c r="CC935" s="69"/>
      <c r="CD935" s="69"/>
      <c r="CE935" s="66"/>
      <c r="CF935" s="69"/>
      <c r="CG935" s="69"/>
      <c r="CH935" s="69"/>
      <c r="CI935" s="66"/>
      <c r="CJ935" s="69"/>
      <c r="CK935" s="69"/>
      <c r="CL935" s="69"/>
      <c r="CM935" s="66"/>
      <c r="CN935" s="69"/>
      <c r="CO935" s="69"/>
      <c r="CP935" s="69"/>
      <c r="CQ935" s="66"/>
      <c r="CR935" s="69"/>
      <c r="CS935" s="69"/>
      <c r="CT935" s="69"/>
      <c r="CU935" s="66"/>
      <c r="CV935" s="69"/>
      <c r="CW935" s="69"/>
      <c r="CX935" s="69"/>
      <c r="CY935" s="66"/>
      <c r="CZ935" s="69"/>
      <c r="DA935" s="69"/>
      <c r="DB935" s="69"/>
      <c r="DC935" s="66"/>
      <c r="DD935" s="69"/>
      <c r="DE935" s="69"/>
      <c r="DF935" s="69"/>
      <c r="DG935" s="66"/>
      <c r="DH935" s="69"/>
      <c r="DI935" s="69"/>
      <c r="DJ935" s="69"/>
      <c r="DK935" s="70"/>
    </row>
    <row r="936" spans="63:115">
      <c r="BK936" s="69"/>
      <c r="BL936" s="69"/>
      <c r="BM936" s="69"/>
      <c r="BN936" s="66"/>
      <c r="BO936" s="69"/>
      <c r="BP936" s="69"/>
      <c r="BQ936" s="69"/>
      <c r="BR936" s="69"/>
      <c r="BS936" s="69"/>
      <c r="BT936" s="69"/>
      <c r="BU936" s="69"/>
      <c r="BV936" s="69"/>
      <c r="BW936" s="69"/>
      <c r="BX936" s="69"/>
      <c r="BY936" s="69"/>
      <c r="BZ936" s="69"/>
      <c r="CA936" s="66"/>
      <c r="CB936" s="69"/>
      <c r="CC936" s="69"/>
      <c r="CD936" s="69"/>
      <c r="CE936" s="66"/>
      <c r="CF936" s="69"/>
      <c r="CG936" s="69"/>
      <c r="CH936" s="69"/>
      <c r="CI936" s="66"/>
      <c r="CJ936" s="69"/>
      <c r="CK936" s="69"/>
      <c r="CL936" s="69"/>
      <c r="CM936" s="66"/>
      <c r="CN936" s="69"/>
      <c r="CO936" s="69"/>
      <c r="CP936" s="69"/>
      <c r="CQ936" s="66"/>
      <c r="CR936" s="69"/>
      <c r="CS936" s="69"/>
      <c r="CT936" s="69"/>
      <c r="CU936" s="66"/>
      <c r="CV936" s="69"/>
      <c r="CW936" s="69"/>
      <c r="CX936" s="69"/>
      <c r="CY936" s="66"/>
      <c r="CZ936" s="69"/>
      <c r="DA936" s="69"/>
      <c r="DB936" s="69"/>
      <c r="DC936" s="66"/>
      <c r="DD936" s="69"/>
      <c r="DE936" s="69"/>
      <c r="DF936" s="69"/>
      <c r="DG936" s="66"/>
      <c r="DH936" s="69"/>
      <c r="DI936" s="69"/>
      <c r="DJ936" s="69"/>
      <c r="DK936" s="70"/>
    </row>
    <row r="937" spans="63:115">
      <c r="BK937" s="69"/>
      <c r="BL937" s="69"/>
      <c r="BM937" s="69"/>
      <c r="BN937" s="66"/>
      <c r="BO937" s="69"/>
      <c r="BP937" s="69"/>
      <c r="BQ937" s="69"/>
      <c r="BR937" s="69"/>
      <c r="BS937" s="69"/>
      <c r="BT937" s="69"/>
      <c r="BU937" s="69"/>
      <c r="BV937" s="69"/>
      <c r="BW937" s="69"/>
      <c r="BX937" s="69"/>
      <c r="BY937" s="69"/>
      <c r="BZ937" s="69"/>
      <c r="CA937" s="66"/>
      <c r="CB937" s="69"/>
      <c r="CC937" s="69"/>
      <c r="CD937" s="69"/>
      <c r="CE937" s="66"/>
      <c r="CF937" s="69"/>
      <c r="CG937" s="69"/>
      <c r="CH937" s="69"/>
      <c r="CI937" s="66"/>
      <c r="CJ937" s="69"/>
      <c r="CK937" s="69"/>
      <c r="CL937" s="69"/>
      <c r="CM937" s="66"/>
      <c r="CN937" s="69"/>
      <c r="CO937" s="69"/>
      <c r="CP937" s="69"/>
      <c r="CQ937" s="66"/>
      <c r="CR937" s="69"/>
      <c r="CS937" s="69"/>
      <c r="CT937" s="69"/>
      <c r="CU937" s="66"/>
      <c r="CV937" s="69"/>
      <c r="CW937" s="69"/>
      <c r="CX937" s="69"/>
      <c r="CY937" s="66"/>
      <c r="CZ937" s="69"/>
      <c r="DA937" s="69"/>
      <c r="DB937" s="69"/>
      <c r="DC937" s="66"/>
      <c r="DD937" s="69"/>
      <c r="DE937" s="69"/>
      <c r="DF937" s="69"/>
      <c r="DG937" s="66"/>
      <c r="DH937" s="69"/>
      <c r="DI937" s="69"/>
      <c r="DJ937" s="69"/>
      <c r="DK937" s="70"/>
    </row>
    <row r="938" spans="63:115">
      <c r="BK938" s="69"/>
      <c r="BL938" s="69"/>
      <c r="BM938" s="69"/>
      <c r="BN938" s="66"/>
      <c r="BO938" s="69"/>
      <c r="BP938" s="69"/>
      <c r="BQ938" s="69"/>
      <c r="BR938" s="69"/>
      <c r="BS938" s="69"/>
      <c r="BT938" s="69"/>
      <c r="BU938" s="69"/>
      <c r="BV938" s="69"/>
      <c r="BW938" s="69"/>
      <c r="BX938" s="69"/>
      <c r="BY938" s="69"/>
      <c r="BZ938" s="69"/>
      <c r="CA938" s="66"/>
      <c r="CB938" s="69"/>
      <c r="CC938" s="69"/>
      <c r="CD938" s="69"/>
      <c r="CE938" s="66"/>
      <c r="CF938" s="69"/>
      <c r="CG938" s="69"/>
      <c r="CH938" s="69"/>
      <c r="CI938" s="66"/>
      <c r="CJ938" s="69"/>
      <c r="CK938" s="69"/>
      <c r="CL938" s="69"/>
      <c r="CM938" s="66"/>
      <c r="CN938" s="69"/>
      <c r="CO938" s="69"/>
      <c r="CP938" s="69"/>
      <c r="CQ938" s="66"/>
      <c r="CR938" s="69"/>
      <c r="CS938" s="69"/>
      <c r="CT938" s="69"/>
      <c r="CU938" s="66"/>
      <c r="CV938" s="69"/>
      <c r="CW938" s="69"/>
      <c r="CX938" s="69"/>
      <c r="CY938" s="66"/>
      <c r="CZ938" s="69"/>
      <c r="DA938" s="69"/>
      <c r="DB938" s="69"/>
      <c r="DC938" s="66"/>
      <c r="DD938" s="69"/>
      <c r="DE938" s="69"/>
      <c r="DF938" s="69"/>
      <c r="DG938" s="66"/>
      <c r="DH938" s="69"/>
      <c r="DI938" s="69"/>
      <c r="DJ938" s="69"/>
      <c r="DK938" s="70"/>
    </row>
    <row r="939" spans="63:115">
      <c r="BK939" s="69"/>
      <c r="BL939" s="69"/>
      <c r="BM939" s="69"/>
      <c r="BN939" s="66"/>
      <c r="BO939" s="69"/>
      <c r="BP939" s="69"/>
      <c r="BQ939" s="69"/>
      <c r="BR939" s="69"/>
      <c r="BS939" s="69"/>
      <c r="BT939" s="69"/>
      <c r="BU939" s="69"/>
      <c r="BV939" s="69"/>
      <c r="BW939" s="69"/>
      <c r="BX939" s="69"/>
      <c r="BY939" s="69"/>
      <c r="BZ939" s="69"/>
      <c r="CA939" s="66"/>
      <c r="CB939" s="69"/>
      <c r="CC939" s="69"/>
      <c r="CD939" s="69"/>
      <c r="CE939" s="66"/>
      <c r="CF939" s="69"/>
      <c r="CG939" s="69"/>
      <c r="CH939" s="69"/>
      <c r="CI939" s="66"/>
      <c r="CJ939" s="69"/>
      <c r="CK939" s="69"/>
      <c r="CL939" s="69"/>
      <c r="CM939" s="66"/>
      <c r="CN939" s="69"/>
      <c r="CO939" s="69"/>
      <c r="CP939" s="69"/>
      <c r="CQ939" s="66"/>
      <c r="CR939" s="69"/>
      <c r="CS939" s="69"/>
      <c r="CT939" s="69"/>
      <c r="CU939" s="66"/>
      <c r="CV939" s="69"/>
      <c r="CW939" s="69"/>
      <c r="CX939" s="69"/>
      <c r="CY939" s="66"/>
      <c r="CZ939" s="69"/>
      <c r="DA939" s="69"/>
      <c r="DB939" s="69"/>
      <c r="DC939" s="66"/>
      <c r="DD939" s="69"/>
      <c r="DE939" s="69"/>
      <c r="DF939" s="69"/>
      <c r="DG939" s="66"/>
      <c r="DH939" s="69"/>
      <c r="DI939" s="69"/>
      <c r="DJ939" s="69"/>
      <c r="DK939" s="70"/>
    </row>
    <row r="940" spans="63:115">
      <c r="BK940" s="69"/>
      <c r="BL940" s="69"/>
      <c r="BM940" s="69"/>
      <c r="BN940" s="66"/>
      <c r="BO940" s="69"/>
      <c r="BP940" s="69"/>
      <c r="BQ940" s="69"/>
      <c r="BR940" s="69"/>
      <c r="BS940" s="69"/>
      <c r="BT940" s="69"/>
      <c r="BU940" s="69"/>
      <c r="BV940" s="69"/>
      <c r="BW940" s="69"/>
      <c r="BX940" s="69"/>
      <c r="BY940" s="69"/>
      <c r="BZ940" s="69"/>
      <c r="CA940" s="66"/>
      <c r="CB940" s="69"/>
      <c r="CC940" s="69"/>
      <c r="CD940" s="69"/>
      <c r="CE940" s="66"/>
      <c r="CF940" s="69"/>
      <c r="CG940" s="69"/>
      <c r="CH940" s="69"/>
      <c r="CI940" s="66"/>
      <c r="CJ940" s="69"/>
      <c r="CK940" s="69"/>
      <c r="CL940" s="69"/>
      <c r="CM940" s="66"/>
      <c r="CN940" s="69"/>
      <c r="CO940" s="69"/>
      <c r="CP940" s="69"/>
      <c r="CQ940" s="66"/>
      <c r="CR940" s="69"/>
      <c r="CS940" s="69"/>
      <c r="CT940" s="69"/>
      <c r="CU940" s="66"/>
      <c r="CV940" s="69"/>
      <c r="CW940" s="69"/>
      <c r="CX940" s="69"/>
      <c r="CY940" s="66"/>
      <c r="CZ940" s="69"/>
      <c r="DA940" s="69"/>
      <c r="DB940" s="69"/>
      <c r="DC940" s="66"/>
      <c r="DD940" s="69"/>
      <c r="DE940" s="69"/>
      <c r="DF940" s="69"/>
      <c r="DG940" s="66"/>
      <c r="DH940" s="69"/>
      <c r="DI940" s="69"/>
      <c r="DJ940" s="69"/>
      <c r="DK940" s="70"/>
    </row>
    <row r="941" spans="63:115">
      <c r="BK941" s="69"/>
      <c r="BL941" s="69"/>
      <c r="BM941" s="69"/>
      <c r="BN941" s="66"/>
      <c r="BO941" s="69"/>
      <c r="BP941" s="69"/>
      <c r="BQ941" s="69"/>
      <c r="BR941" s="69"/>
      <c r="BS941" s="69"/>
      <c r="BT941" s="69"/>
      <c r="BU941" s="69"/>
      <c r="BV941" s="69"/>
      <c r="BW941" s="69"/>
      <c r="BX941" s="69"/>
      <c r="BY941" s="69"/>
      <c r="BZ941" s="69"/>
      <c r="CA941" s="66"/>
      <c r="CB941" s="69"/>
      <c r="CC941" s="69"/>
      <c r="CD941" s="69"/>
      <c r="CE941" s="66"/>
      <c r="CF941" s="69"/>
      <c r="CG941" s="69"/>
      <c r="CH941" s="69"/>
      <c r="CI941" s="66"/>
      <c r="CJ941" s="69"/>
      <c r="CK941" s="69"/>
      <c r="CL941" s="69"/>
      <c r="CM941" s="66"/>
      <c r="CN941" s="69"/>
      <c r="CO941" s="69"/>
      <c r="CP941" s="69"/>
      <c r="CQ941" s="66"/>
      <c r="CR941" s="69"/>
      <c r="CS941" s="69"/>
      <c r="CT941" s="69"/>
      <c r="CU941" s="66"/>
      <c r="CV941" s="69"/>
      <c r="CW941" s="69"/>
      <c r="CX941" s="69"/>
      <c r="CY941" s="66"/>
      <c r="CZ941" s="69"/>
      <c r="DA941" s="69"/>
      <c r="DB941" s="69"/>
      <c r="DC941" s="66"/>
      <c r="DD941" s="69"/>
      <c r="DE941" s="69"/>
      <c r="DF941" s="69"/>
      <c r="DG941" s="66"/>
      <c r="DH941" s="69"/>
      <c r="DI941" s="69"/>
      <c r="DJ941" s="69"/>
      <c r="DK941" s="70"/>
    </row>
    <row r="942" spans="63:115">
      <c r="BK942" s="69"/>
      <c r="BL942" s="69"/>
      <c r="BM942" s="69"/>
      <c r="BN942" s="66"/>
      <c r="BO942" s="69"/>
      <c r="BP942" s="69"/>
      <c r="BQ942" s="69"/>
      <c r="BR942" s="69"/>
      <c r="BS942" s="69"/>
      <c r="BT942" s="69"/>
      <c r="BU942" s="69"/>
      <c r="BV942" s="69"/>
      <c r="BW942" s="69"/>
      <c r="BX942" s="69"/>
      <c r="BY942" s="69"/>
      <c r="BZ942" s="69"/>
      <c r="CA942" s="66"/>
      <c r="CB942" s="69"/>
      <c r="CC942" s="69"/>
      <c r="CD942" s="69"/>
      <c r="CE942" s="66"/>
      <c r="CF942" s="69"/>
      <c r="CG942" s="69"/>
      <c r="CH942" s="69"/>
      <c r="CI942" s="66"/>
      <c r="CJ942" s="69"/>
      <c r="CK942" s="69"/>
      <c r="CL942" s="69"/>
      <c r="CM942" s="66"/>
      <c r="CN942" s="69"/>
      <c r="CO942" s="69"/>
      <c r="CP942" s="69"/>
      <c r="CQ942" s="66"/>
      <c r="CR942" s="69"/>
      <c r="CS942" s="69"/>
      <c r="CT942" s="69"/>
      <c r="CU942" s="66"/>
      <c r="CV942" s="69"/>
      <c r="CW942" s="69"/>
      <c r="CX942" s="69"/>
      <c r="CY942" s="66"/>
      <c r="CZ942" s="69"/>
      <c r="DA942" s="69"/>
      <c r="DB942" s="69"/>
      <c r="DC942" s="66"/>
      <c r="DD942" s="69"/>
      <c r="DE942" s="69"/>
      <c r="DF942" s="69"/>
      <c r="DG942" s="66"/>
      <c r="DH942" s="69"/>
      <c r="DI942" s="69"/>
      <c r="DJ942" s="69"/>
      <c r="DK942" s="70"/>
    </row>
    <row r="943" spans="63:115">
      <c r="BK943" s="69"/>
      <c r="BL943" s="69"/>
      <c r="BM943" s="69"/>
      <c r="BN943" s="66"/>
      <c r="BO943" s="69"/>
      <c r="BP943" s="69"/>
      <c r="BQ943" s="69"/>
      <c r="BR943" s="69"/>
      <c r="BS943" s="69"/>
      <c r="BT943" s="69"/>
      <c r="BU943" s="69"/>
      <c r="BV943" s="69"/>
      <c r="BW943" s="69"/>
      <c r="BX943" s="69"/>
      <c r="BY943" s="69"/>
      <c r="BZ943" s="69"/>
      <c r="CA943" s="66"/>
      <c r="CB943" s="69"/>
      <c r="CC943" s="69"/>
      <c r="CD943" s="69"/>
      <c r="CE943" s="66"/>
      <c r="CF943" s="69"/>
      <c r="CG943" s="69"/>
      <c r="CH943" s="69"/>
      <c r="CI943" s="66"/>
      <c r="CJ943" s="69"/>
      <c r="CK943" s="69"/>
      <c r="CL943" s="69"/>
      <c r="CM943" s="66"/>
      <c r="CN943" s="69"/>
      <c r="CO943" s="69"/>
      <c r="CP943" s="69"/>
      <c r="CQ943" s="66"/>
      <c r="CR943" s="69"/>
      <c r="CS943" s="69"/>
      <c r="CT943" s="69"/>
      <c r="CU943" s="66"/>
      <c r="CV943" s="69"/>
      <c r="CW943" s="69"/>
      <c r="CX943" s="69"/>
      <c r="CY943" s="66"/>
      <c r="CZ943" s="69"/>
      <c r="DA943" s="69"/>
      <c r="DB943" s="69"/>
      <c r="DC943" s="66"/>
      <c r="DD943" s="69"/>
      <c r="DE943" s="69"/>
      <c r="DF943" s="69"/>
      <c r="DG943" s="66"/>
      <c r="DH943" s="69"/>
      <c r="DI943" s="69"/>
      <c r="DJ943" s="69"/>
      <c r="DK943" s="70"/>
    </row>
    <row r="944" spans="63:115">
      <c r="BK944" s="69"/>
      <c r="BL944" s="69"/>
      <c r="BM944" s="69"/>
      <c r="BN944" s="66"/>
      <c r="BO944" s="69"/>
      <c r="BP944" s="69"/>
      <c r="BQ944" s="69"/>
      <c r="BR944" s="69"/>
      <c r="BS944" s="69"/>
      <c r="BT944" s="69"/>
      <c r="BU944" s="69"/>
      <c r="BV944" s="69"/>
      <c r="BW944" s="69"/>
      <c r="BX944" s="69"/>
      <c r="BY944" s="69"/>
      <c r="BZ944" s="69"/>
      <c r="CA944" s="66"/>
      <c r="CB944" s="69"/>
      <c r="CC944" s="69"/>
      <c r="CD944" s="69"/>
      <c r="CE944" s="66"/>
      <c r="CF944" s="69"/>
      <c r="CG944" s="69"/>
      <c r="CH944" s="69"/>
      <c r="CI944" s="66"/>
      <c r="CJ944" s="69"/>
      <c r="CK944" s="69"/>
      <c r="CL944" s="69"/>
      <c r="CM944" s="66"/>
      <c r="CN944" s="69"/>
      <c r="CO944" s="69"/>
      <c r="CP944" s="69"/>
      <c r="CQ944" s="66"/>
      <c r="CR944" s="69"/>
      <c r="CS944" s="69"/>
      <c r="CT944" s="69"/>
      <c r="CU944" s="66"/>
      <c r="CV944" s="69"/>
      <c r="CW944" s="69"/>
      <c r="CX944" s="69"/>
      <c r="CY944" s="66"/>
      <c r="CZ944" s="69"/>
      <c r="DA944" s="69"/>
      <c r="DB944" s="69"/>
      <c r="DC944" s="66"/>
      <c r="DD944" s="69"/>
      <c r="DE944" s="69"/>
      <c r="DF944" s="69"/>
      <c r="DG944" s="66"/>
      <c r="DH944" s="69"/>
      <c r="DI944" s="69"/>
      <c r="DJ944" s="69"/>
      <c r="DK944" s="70"/>
    </row>
    <row r="945" spans="63:115">
      <c r="BK945" s="69"/>
      <c r="BL945" s="69"/>
      <c r="BM945" s="69"/>
      <c r="BN945" s="66"/>
      <c r="BO945" s="69"/>
      <c r="BP945" s="69"/>
      <c r="BQ945" s="69"/>
      <c r="BR945" s="69"/>
      <c r="BS945" s="69"/>
      <c r="BT945" s="69"/>
      <c r="BU945" s="69"/>
      <c r="BV945" s="69"/>
      <c r="BW945" s="69"/>
      <c r="BX945" s="69"/>
      <c r="BY945" s="69"/>
      <c r="BZ945" s="69"/>
      <c r="CA945" s="66"/>
      <c r="CB945" s="69"/>
      <c r="CC945" s="69"/>
      <c r="CD945" s="69"/>
      <c r="CE945" s="66"/>
      <c r="CF945" s="69"/>
      <c r="CG945" s="69"/>
      <c r="CH945" s="69"/>
      <c r="CI945" s="66"/>
      <c r="CJ945" s="69"/>
      <c r="CK945" s="69"/>
      <c r="CL945" s="69"/>
      <c r="CM945" s="66"/>
      <c r="CN945" s="69"/>
      <c r="CO945" s="69"/>
      <c r="CP945" s="69"/>
      <c r="CQ945" s="66"/>
      <c r="CR945" s="69"/>
      <c r="CS945" s="69"/>
      <c r="CT945" s="69"/>
      <c r="CU945" s="66"/>
      <c r="CV945" s="69"/>
      <c r="CW945" s="69"/>
      <c r="CX945" s="69"/>
      <c r="CY945" s="66"/>
      <c r="CZ945" s="69"/>
      <c r="DA945" s="69"/>
      <c r="DB945" s="69"/>
      <c r="DC945" s="66"/>
      <c r="DD945" s="69"/>
      <c r="DE945" s="69"/>
      <c r="DF945" s="69"/>
      <c r="DG945" s="66"/>
      <c r="DH945" s="69"/>
      <c r="DI945" s="69"/>
      <c r="DJ945" s="69"/>
      <c r="DK945" s="70"/>
    </row>
    <row r="946" spans="63:115">
      <c r="BK946" s="69"/>
      <c r="BL946" s="69"/>
      <c r="BM946" s="69"/>
      <c r="BN946" s="66"/>
      <c r="BO946" s="69"/>
      <c r="BP946" s="69"/>
      <c r="BQ946" s="69"/>
      <c r="BR946" s="69"/>
      <c r="BS946" s="69"/>
      <c r="BT946" s="69"/>
      <c r="BU946" s="69"/>
      <c r="BV946" s="69"/>
      <c r="BW946" s="69"/>
      <c r="BX946" s="69"/>
      <c r="BY946" s="69"/>
      <c r="BZ946" s="69"/>
      <c r="CA946" s="66"/>
      <c r="CB946" s="69"/>
      <c r="CC946" s="69"/>
      <c r="CD946" s="69"/>
      <c r="CE946" s="66"/>
      <c r="CF946" s="69"/>
      <c r="CG946" s="69"/>
      <c r="CH946" s="69"/>
      <c r="CI946" s="66"/>
      <c r="CJ946" s="69"/>
      <c r="CK946" s="69"/>
      <c r="CL946" s="69"/>
      <c r="CM946" s="66"/>
      <c r="CN946" s="69"/>
      <c r="CO946" s="69"/>
      <c r="CP946" s="69"/>
      <c r="CQ946" s="66"/>
      <c r="CR946" s="69"/>
      <c r="CS946" s="69"/>
      <c r="CT946" s="69"/>
      <c r="CU946" s="66"/>
      <c r="CV946" s="69"/>
      <c r="CW946" s="69"/>
      <c r="CX946" s="69"/>
      <c r="CY946" s="66"/>
      <c r="CZ946" s="69"/>
      <c r="DA946" s="69"/>
      <c r="DB946" s="69"/>
      <c r="DC946" s="66"/>
      <c r="DD946" s="69"/>
      <c r="DE946" s="69"/>
      <c r="DF946" s="69"/>
      <c r="DG946" s="66"/>
      <c r="DH946" s="69"/>
      <c r="DI946" s="69"/>
      <c r="DJ946" s="69"/>
      <c r="DK946" s="70"/>
    </row>
    <row r="947" spans="63:115">
      <c r="BK947" s="69"/>
      <c r="BL947" s="69"/>
      <c r="BM947" s="69"/>
      <c r="BN947" s="66"/>
      <c r="BO947" s="69"/>
      <c r="BP947" s="69"/>
      <c r="BQ947" s="69"/>
      <c r="BR947" s="69"/>
      <c r="BS947" s="69"/>
      <c r="BT947" s="69"/>
      <c r="BU947" s="69"/>
      <c r="BV947" s="69"/>
      <c r="BW947" s="69"/>
      <c r="BX947" s="69"/>
      <c r="BY947" s="69"/>
      <c r="BZ947" s="69"/>
      <c r="CA947" s="66"/>
      <c r="CB947" s="69"/>
      <c r="CC947" s="69"/>
      <c r="CD947" s="69"/>
      <c r="CE947" s="66"/>
      <c r="CF947" s="69"/>
      <c r="CG947" s="69"/>
      <c r="CH947" s="69"/>
      <c r="CI947" s="66"/>
      <c r="CJ947" s="69"/>
      <c r="CK947" s="69"/>
      <c r="CL947" s="69"/>
      <c r="CM947" s="66"/>
      <c r="CN947" s="69"/>
      <c r="CO947" s="69"/>
      <c r="CP947" s="69"/>
      <c r="CQ947" s="66"/>
      <c r="CR947" s="69"/>
      <c r="CS947" s="69"/>
      <c r="CT947" s="69"/>
      <c r="CU947" s="66"/>
      <c r="CV947" s="69"/>
      <c r="CW947" s="69"/>
      <c r="CX947" s="69"/>
      <c r="CY947" s="66"/>
      <c r="CZ947" s="69"/>
      <c r="DA947" s="69"/>
      <c r="DB947" s="69"/>
      <c r="DC947" s="66"/>
      <c r="DD947" s="69"/>
      <c r="DE947" s="69"/>
      <c r="DF947" s="69"/>
      <c r="DG947" s="66"/>
      <c r="DH947" s="69"/>
      <c r="DI947" s="69"/>
      <c r="DJ947" s="69"/>
      <c r="DK947" s="70"/>
    </row>
    <row r="948" spans="63:115">
      <c r="BK948" s="69"/>
      <c r="BL948" s="69"/>
      <c r="BM948" s="69"/>
      <c r="BN948" s="66"/>
      <c r="BO948" s="69"/>
      <c r="BP948" s="69"/>
      <c r="BQ948" s="69"/>
      <c r="BR948" s="69"/>
      <c r="BS948" s="69"/>
      <c r="BT948" s="69"/>
      <c r="BU948" s="69"/>
      <c r="BV948" s="69"/>
      <c r="BW948" s="69"/>
      <c r="BX948" s="69"/>
      <c r="BY948" s="69"/>
      <c r="BZ948" s="69"/>
      <c r="CA948" s="66"/>
      <c r="CB948" s="69"/>
      <c r="CC948" s="69"/>
      <c r="CD948" s="69"/>
      <c r="CE948" s="66"/>
      <c r="CF948" s="69"/>
      <c r="CG948" s="69"/>
      <c r="CH948" s="69"/>
      <c r="CI948" s="66"/>
      <c r="CJ948" s="69"/>
      <c r="CK948" s="69"/>
      <c r="CL948" s="69"/>
      <c r="CM948" s="66"/>
      <c r="CN948" s="69"/>
      <c r="CO948" s="69"/>
      <c r="CP948" s="69"/>
      <c r="CQ948" s="66"/>
      <c r="CR948" s="69"/>
      <c r="CS948" s="69"/>
      <c r="CT948" s="69"/>
      <c r="CU948" s="66"/>
      <c r="CV948" s="69"/>
      <c r="CW948" s="69"/>
      <c r="CX948" s="69"/>
      <c r="CY948" s="66"/>
      <c r="CZ948" s="69"/>
      <c r="DA948" s="69"/>
      <c r="DB948" s="69"/>
      <c r="DC948" s="66"/>
      <c r="DD948" s="69"/>
      <c r="DE948" s="69"/>
      <c r="DF948" s="69"/>
      <c r="DG948" s="66"/>
      <c r="DH948" s="69"/>
      <c r="DI948" s="69"/>
      <c r="DJ948" s="69"/>
      <c r="DK948" s="70"/>
    </row>
    <row r="949" spans="63:115">
      <c r="BK949" s="69"/>
      <c r="BL949" s="69"/>
      <c r="BM949" s="69"/>
      <c r="BN949" s="66"/>
      <c r="BO949" s="69"/>
      <c r="BP949" s="69"/>
      <c r="BQ949" s="69"/>
      <c r="BR949" s="69"/>
      <c r="BS949" s="69"/>
      <c r="BT949" s="69"/>
      <c r="BU949" s="69"/>
      <c r="BV949" s="69"/>
      <c r="BW949" s="69"/>
      <c r="BX949" s="69"/>
      <c r="BY949" s="69"/>
      <c r="BZ949" s="69"/>
      <c r="CA949" s="66"/>
      <c r="CB949" s="69"/>
      <c r="CC949" s="69"/>
      <c r="CD949" s="69"/>
      <c r="CE949" s="66"/>
      <c r="CF949" s="69"/>
      <c r="CG949" s="69"/>
      <c r="CH949" s="69"/>
      <c r="CI949" s="66"/>
      <c r="CJ949" s="69"/>
      <c r="CK949" s="69"/>
      <c r="CL949" s="69"/>
      <c r="CM949" s="66"/>
      <c r="CN949" s="69"/>
      <c r="CO949" s="69"/>
      <c r="CP949" s="69"/>
      <c r="CQ949" s="66"/>
      <c r="CR949" s="69"/>
      <c r="CS949" s="69"/>
      <c r="CT949" s="69"/>
      <c r="CU949" s="66"/>
      <c r="CV949" s="69"/>
      <c r="CW949" s="69"/>
      <c r="CX949" s="69"/>
      <c r="CY949" s="66"/>
      <c r="CZ949" s="69"/>
      <c r="DA949" s="69"/>
      <c r="DB949" s="69"/>
      <c r="DC949" s="66"/>
      <c r="DD949" s="69"/>
      <c r="DE949" s="69"/>
      <c r="DF949" s="69"/>
      <c r="DG949" s="66"/>
      <c r="DH949" s="69"/>
      <c r="DI949" s="69"/>
      <c r="DJ949" s="69"/>
      <c r="DK949" s="70"/>
    </row>
    <row r="950" spans="63:115">
      <c r="BK950" s="69"/>
      <c r="BL950" s="69"/>
      <c r="BM950" s="69"/>
      <c r="BN950" s="66"/>
      <c r="BO950" s="69"/>
      <c r="BP950" s="69"/>
      <c r="BQ950" s="69"/>
      <c r="BR950" s="69"/>
      <c r="BS950" s="69"/>
      <c r="BT950" s="69"/>
      <c r="BU950" s="69"/>
      <c r="BV950" s="69"/>
      <c r="BW950" s="69"/>
      <c r="BX950" s="69"/>
      <c r="BY950" s="69"/>
      <c r="BZ950" s="69"/>
      <c r="CA950" s="66"/>
      <c r="CB950" s="69"/>
      <c r="CC950" s="69"/>
      <c r="CD950" s="69"/>
      <c r="CE950" s="66"/>
      <c r="CF950" s="69"/>
      <c r="CG950" s="69"/>
      <c r="CH950" s="69"/>
      <c r="CI950" s="66"/>
      <c r="CJ950" s="69"/>
      <c r="CK950" s="69"/>
      <c r="CL950" s="69"/>
      <c r="CM950" s="66"/>
      <c r="CN950" s="69"/>
      <c r="CO950" s="69"/>
      <c r="CP950" s="69"/>
      <c r="CQ950" s="66"/>
      <c r="CR950" s="69"/>
      <c r="CS950" s="69"/>
      <c r="CT950" s="69"/>
      <c r="CU950" s="66"/>
      <c r="CV950" s="69"/>
      <c r="CW950" s="69"/>
      <c r="CX950" s="69"/>
      <c r="CY950" s="66"/>
      <c r="CZ950" s="69"/>
      <c r="DA950" s="69"/>
      <c r="DB950" s="69"/>
      <c r="DC950" s="66"/>
      <c r="DD950" s="69"/>
      <c r="DE950" s="69"/>
      <c r="DF950" s="69"/>
      <c r="DG950" s="66"/>
      <c r="DH950" s="69"/>
      <c r="DI950" s="69"/>
      <c r="DJ950" s="69"/>
      <c r="DK950" s="70"/>
    </row>
    <row r="951" spans="63:115">
      <c r="BK951" s="69"/>
      <c r="BL951" s="69"/>
      <c r="BM951" s="69"/>
      <c r="BN951" s="66"/>
      <c r="BO951" s="69"/>
      <c r="BP951" s="69"/>
      <c r="BQ951" s="69"/>
      <c r="BR951" s="69"/>
      <c r="BS951" s="69"/>
      <c r="BT951" s="69"/>
      <c r="BU951" s="69"/>
      <c r="BV951" s="69"/>
      <c r="BW951" s="69"/>
      <c r="BX951" s="69"/>
      <c r="BY951" s="69"/>
      <c r="BZ951" s="69"/>
      <c r="CA951" s="66"/>
      <c r="CB951" s="69"/>
      <c r="CC951" s="69"/>
      <c r="CD951" s="69"/>
      <c r="CE951" s="66"/>
      <c r="CF951" s="69"/>
      <c r="CG951" s="69"/>
      <c r="CH951" s="69"/>
      <c r="CI951" s="66"/>
      <c r="CJ951" s="69"/>
      <c r="CK951" s="69"/>
      <c r="CL951" s="69"/>
      <c r="CM951" s="66"/>
      <c r="CN951" s="69"/>
      <c r="CO951" s="69"/>
      <c r="CP951" s="69"/>
      <c r="CQ951" s="66"/>
      <c r="CR951" s="69"/>
      <c r="CS951" s="69"/>
      <c r="CT951" s="69"/>
      <c r="CU951" s="66"/>
      <c r="CV951" s="69"/>
      <c r="CW951" s="69"/>
      <c r="CX951" s="69"/>
      <c r="CY951" s="66"/>
      <c r="CZ951" s="69"/>
      <c r="DA951" s="69"/>
      <c r="DB951" s="69"/>
      <c r="DC951" s="66"/>
      <c r="DD951" s="69"/>
      <c r="DE951" s="69"/>
      <c r="DF951" s="69"/>
      <c r="DG951" s="66"/>
      <c r="DH951" s="69"/>
      <c r="DI951" s="69"/>
      <c r="DJ951" s="69"/>
      <c r="DK951" s="70"/>
    </row>
    <row r="952" spans="63:115">
      <c r="BK952" s="69"/>
      <c r="BL952" s="69"/>
      <c r="BM952" s="69"/>
      <c r="BN952" s="66"/>
      <c r="BO952" s="69"/>
      <c r="BP952" s="69"/>
      <c r="BQ952" s="69"/>
      <c r="BR952" s="69"/>
      <c r="BS952" s="69"/>
      <c r="BT952" s="69"/>
      <c r="BU952" s="69"/>
      <c r="BV952" s="69"/>
      <c r="BW952" s="69"/>
      <c r="BX952" s="69"/>
      <c r="BY952" s="69"/>
      <c r="BZ952" s="69"/>
      <c r="CA952" s="66"/>
      <c r="CB952" s="69"/>
      <c r="CC952" s="69"/>
      <c r="CD952" s="69"/>
      <c r="CE952" s="66"/>
      <c r="CF952" s="69"/>
      <c r="CG952" s="69"/>
      <c r="CH952" s="69"/>
      <c r="CI952" s="66"/>
      <c r="CJ952" s="69"/>
      <c r="CK952" s="69"/>
      <c r="CL952" s="69"/>
      <c r="CM952" s="66"/>
      <c r="CN952" s="69"/>
      <c r="CO952" s="69"/>
      <c r="CP952" s="69"/>
      <c r="CQ952" s="66"/>
      <c r="CR952" s="69"/>
      <c r="CS952" s="69"/>
      <c r="CT952" s="69"/>
      <c r="CU952" s="66"/>
      <c r="CV952" s="69"/>
      <c r="CW952" s="69"/>
      <c r="CX952" s="69"/>
      <c r="CY952" s="66"/>
      <c r="CZ952" s="69"/>
      <c r="DA952" s="69"/>
      <c r="DB952" s="69"/>
      <c r="DC952" s="66"/>
      <c r="DD952" s="69"/>
      <c r="DE952" s="69"/>
      <c r="DF952" s="69"/>
      <c r="DG952" s="66"/>
      <c r="DH952" s="69"/>
      <c r="DI952" s="69"/>
      <c r="DJ952" s="69"/>
      <c r="DK952" s="70"/>
    </row>
    <row r="953" spans="63:115">
      <c r="BK953" s="69"/>
      <c r="BL953" s="69"/>
      <c r="BM953" s="69"/>
      <c r="BN953" s="66"/>
      <c r="BO953" s="69"/>
      <c r="BP953" s="69"/>
      <c r="BQ953" s="69"/>
      <c r="BR953" s="69"/>
      <c r="BS953" s="69"/>
      <c r="BT953" s="69"/>
      <c r="BU953" s="69"/>
      <c r="BV953" s="69"/>
      <c r="BW953" s="69"/>
      <c r="BX953" s="69"/>
      <c r="BY953" s="69"/>
      <c r="BZ953" s="69"/>
      <c r="CA953" s="66"/>
      <c r="CB953" s="69"/>
      <c r="CC953" s="69"/>
      <c r="CD953" s="69"/>
      <c r="CE953" s="66"/>
      <c r="CF953" s="69"/>
      <c r="CG953" s="69"/>
      <c r="CH953" s="69"/>
      <c r="CI953" s="66"/>
      <c r="CJ953" s="69"/>
      <c r="CK953" s="69"/>
      <c r="CL953" s="69"/>
      <c r="CM953" s="66"/>
      <c r="CN953" s="69"/>
      <c r="CO953" s="69"/>
      <c r="CP953" s="69"/>
      <c r="CQ953" s="66"/>
      <c r="CR953" s="69"/>
      <c r="CS953" s="69"/>
      <c r="CT953" s="69"/>
      <c r="CU953" s="66"/>
      <c r="CV953" s="69"/>
      <c r="CW953" s="69"/>
      <c r="CX953" s="69"/>
      <c r="CY953" s="66"/>
      <c r="CZ953" s="69"/>
      <c r="DA953" s="69"/>
      <c r="DB953" s="69"/>
      <c r="DC953" s="66"/>
      <c r="DD953" s="69"/>
      <c r="DE953" s="69"/>
      <c r="DF953" s="69"/>
      <c r="DG953" s="66"/>
      <c r="DH953" s="69"/>
      <c r="DI953" s="69"/>
      <c r="DJ953" s="69"/>
      <c r="DK953" s="70"/>
    </row>
    <row r="954" spans="63:115">
      <c r="BK954" s="69"/>
      <c r="BL954" s="69"/>
      <c r="BM954" s="69"/>
      <c r="BN954" s="66"/>
      <c r="BO954" s="69"/>
      <c r="BP954" s="69"/>
      <c r="BQ954" s="69"/>
      <c r="BR954" s="69"/>
      <c r="BS954" s="69"/>
      <c r="BT954" s="69"/>
      <c r="BU954" s="69"/>
      <c r="BV954" s="69"/>
      <c r="BW954" s="69"/>
      <c r="BX954" s="69"/>
      <c r="BY954" s="69"/>
      <c r="BZ954" s="69"/>
      <c r="CA954" s="66"/>
      <c r="CB954" s="69"/>
      <c r="CC954" s="69"/>
      <c r="CD954" s="69"/>
      <c r="CE954" s="66"/>
      <c r="CF954" s="69"/>
      <c r="CG954" s="69"/>
      <c r="CH954" s="69"/>
      <c r="CI954" s="66"/>
      <c r="CJ954" s="69"/>
      <c r="CK954" s="69"/>
      <c r="CL954" s="69"/>
      <c r="CM954" s="66"/>
      <c r="CN954" s="69"/>
      <c r="CO954" s="69"/>
      <c r="CP954" s="69"/>
      <c r="CQ954" s="66"/>
      <c r="CR954" s="69"/>
      <c r="CS954" s="69"/>
      <c r="CT954" s="69"/>
      <c r="CU954" s="66"/>
      <c r="CV954" s="69"/>
      <c r="CW954" s="69"/>
      <c r="CX954" s="69"/>
      <c r="CY954" s="66"/>
      <c r="CZ954" s="69"/>
      <c r="DA954" s="69"/>
      <c r="DB954" s="69"/>
      <c r="DC954" s="66"/>
      <c r="DD954" s="69"/>
      <c r="DE954" s="69"/>
      <c r="DF954" s="69"/>
      <c r="DG954" s="66"/>
      <c r="DH954" s="69"/>
      <c r="DI954" s="69"/>
      <c r="DJ954" s="69"/>
      <c r="DK954" s="70"/>
    </row>
    <row r="955" spans="63:115">
      <c r="BK955" s="69"/>
      <c r="BL955" s="69"/>
      <c r="BM955" s="69"/>
      <c r="BN955" s="66"/>
      <c r="BO955" s="69"/>
      <c r="BP955" s="69"/>
      <c r="BQ955" s="69"/>
      <c r="BR955" s="69"/>
      <c r="BS955" s="69"/>
      <c r="BT955" s="69"/>
      <c r="BU955" s="69"/>
      <c r="BV955" s="69"/>
      <c r="BW955" s="69"/>
      <c r="BX955" s="69"/>
      <c r="BY955" s="69"/>
      <c r="BZ955" s="69"/>
      <c r="CA955" s="66"/>
      <c r="CB955" s="69"/>
      <c r="CC955" s="69"/>
      <c r="CD955" s="69"/>
      <c r="CE955" s="66"/>
      <c r="CF955" s="69"/>
      <c r="CG955" s="69"/>
      <c r="CH955" s="69"/>
      <c r="CI955" s="66"/>
      <c r="CJ955" s="69"/>
      <c r="CK955" s="69"/>
      <c r="CL955" s="69"/>
      <c r="CM955" s="66"/>
      <c r="CN955" s="69"/>
      <c r="CO955" s="69"/>
      <c r="CP955" s="69"/>
      <c r="CQ955" s="66"/>
      <c r="CR955" s="69"/>
      <c r="CS955" s="69"/>
      <c r="CT955" s="69"/>
      <c r="CU955" s="66"/>
      <c r="CV955" s="69"/>
      <c r="CW955" s="69"/>
      <c r="CX955" s="69"/>
      <c r="CY955" s="66"/>
      <c r="CZ955" s="69"/>
      <c r="DA955" s="69"/>
      <c r="DB955" s="69"/>
      <c r="DC955" s="66"/>
      <c r="DD955" s="69"/>
      <c r="DE955" s="69"/>
      <c r="DF955" s="69"/>
      <c r="DG955" s="66"/>
      <c r="DH955" s="69"/>
      <c r="DI955" s="69"/>
      <c r="DJ955" s="69"/>
      <c r="DK955" s="70"/>
    </row>
    <row r="956" spans="63:115">
      <c r="BK956" s="69"/>
      <c r="BL956" s="69"/>
      <c r="BM956" s="69"/>
      <c r="BN956" s="66"/>
      <c r="BO956" s="69"/>
      <c r="BP956" s="69"/>
      <c r="BQ956" s="69"/>
      <c r="BR956" s="69"/>
      <c r="BS956" s="69"/>
      <c r="BT956" s="69"/>
      <c r="BU956" s="69"/>
      <c r="BV956" s="69"/>
      <c r="BW956" s="69"/>
      <c r="BX956" s="69"/>
      <c r="BY956" s="69"/>
      <c r="BZ956" s="69"/>
      <c r="CA956" s="66"/>
      <c r="CB956" s="69"/>
      <c r="CC956" s="69"/>
      <c r="CD956" s="69"/>
      <c r="CE956" s="66"/>
      <c r="CF956" s="69"/>
      <c r="CG956" s="69"/>
      <c r="CH956" s="69"/>
      <c r="CI956" s="66"/>
      <c r="CJ956" s="69"/>
      <c r="CK956" s="69"/>
      <c r="CL956" s="69"/>
      <c r="CM956" s="66"/>
      <c r="CN956" s="69"/>
      <c r="CO956" s="69"/>
      <c r="CP956" s="69"/>
      <c r="CQ956" s="66"/>
      <c r="CR956" s="69"/>
      <c r="CS956" s="69"/>
      <c r="CT956" s="69"/>
      <c r="CU956" s="66"/>
      <c r="CV956" s="69"/>
      <c r="CW956" s="69"/>
      <c r="CX956" s="69"/>
      <c r="CY956" s="66"/>
      <c r="CZ956" s="69"/>
      <c r="DA956" s="69"/>
      <c r="DB956" s="69"/>
      <c r="DC956" s="66"/>
      <c r="DD956" s="69"/>
      <c r="DE956" s="69"/>
      <c r="DF956" s="69"/>
      <c r="DG956" s="66"/>
      <c r="DH956" s="69"/>
      <c r="DI956" s="69"/>
      <c r="DJ956" s="69"/>
      <c r="DK956" s="70"/>
    </row>
    <row r="957" spans="63:115">
      <c r="BK957" s="69"/>
      <c r="BL957" s="69"/>
      <c r="BM957" s="69"/>
      <c r="BN957" s="66"/>
      <c r="BO957" s="69"/>
      <c r="BP957" s="69"/>
      <c r="BQ957" s="69"/>
      <c r="BR957" s="69"/>
      <c r="BS957" s="69"/>
      <c r="BT957" s="69"/>
      <c r="BU957" s="69"/>
      <c r="BV957" s="69"/>
      <c r="BW957" s="69"/>
      <c r="BX957" s="69"/>
      <c r="BY957" s="69"/>
      <c r="BZ957" s="69"/>
      <c r="CA957" s="66"/>
      <c r="CB957" s="69"/>
      <c r="CC957" s="69"/>
      <c r="CD957" s="69"/>
      <c r="CE957" s="66"/>
      <c r="CF957" s="69"/>
      <c r="CG957" s="69"/>
      <c r="CH957" s="69"/>
      <c r="CI957" s="66"/>
      <c r="CJ957" s="69"/>
      <c r="CK957" s="69"/>
      <c r="CL957" s="69"/>
      <c r="CM957" s="66"/>
      <c r="CN957" s="69"/>
      <c r="CO957" s="69"/>
      <c r="CP957" s="69"/>
      <c r="CQ957" s="66"/>
      <c r="CR957" s="69"/>
      <c r="CS957" s="69"/>
      <c r="CT957" s="69"/>
      <c r="CU957" s="66"/>
      <c r="CV957" s="69"/>
      <c r="CW957" s="69"/>
      <c r="CX957" s="69"/>
      <c r="CY957" s="66"/>
      <c r="CZ957" s="69"/>
      <c r="DA957" s="69"/>
      <c r="DB957" s="69"/>
      <c r="DC957" s="66"/>
      <c r="DD957" s="69"/>
      <c r="DE957" s="69"/>
      <c r="DF957" s="69"/>
      <c r="DG957" s="66"/>
      <c r="DH957" s="69"/>
      <c r="DI957" s="69"/>
      <c r="DJ957" s="69"/>
      <c r="DK957" s="70"/>
    </row>
    <row r="958" spans="63:115">
      <c r="BK958" s="69"/>
      <c r="BL958" s="69"/>
      <c r="BM958" s="69"/>
      <c r="BN958" s="66"/>
      <c r="BO958" s="69"/>
      <c r="BP958" s="69"/>
      <c r="BQ958" s="69"/>
      <c r="BR958" s="69"/>
      <c r="BS958" s="69"/>
      <c r="BT958" s="69"/>
      <c r="BU958" s="69"/>
      <c r="BV958" s="69"/>
      <c r="BW958" s="69"/>
      <c r="BX958" s="69"/>
      <c r="BY958" s="69"/>
      <c r="BZ958" s="69"/>
      <c r="CA958" s="66"/>
      <c r="CB958" s="69"/>
      <c r="CC958" s="69"/>
      <c r="CD958" s="69"/>
      <c r="CE958" s="66"/>
      <c r="CF958" s="69"/>
      <c r="CG958" s="69"/>
      <c r="CH958" s="69"/>
      <c r="CI958" s="66"/>
      <c r="CJ958" s="69"/>
      <c r="CK958" s="69"/>
      <c r="CL958" s="69"/>
      <c r="CM958" s="66"/>
      <c r="CN958" s="69"/>
      <c r="CO958" s="69"/>
      <c r="CP958" s="69"/>
      <c r="CQ958" s="66"/>
      <c r="CR958" s="69"/>
      <c r="CS958" s="69"/>
      <c r="CT958" s="69"/>
      <c r="CU958" s="66"/>
      <c r="CV958" s="69"/>
      <c r="CW958" s="69"/>
      <c r="CX958" s="69"/>
      <c r="CY958" s="66"/>
      <c r="CZ958" s="69"/>
      <c r="DA958" s="69"/>
      <c r="DB958" s="69"/>
      <c r="DC958" s="66"/>
      <c r="DD958" s="69"/>
      <c r="DE958" s="69"/>
      <c r="DF958" s="69"/>
      <c r="DG958" s="66"/>
      <c r="DH958" s="69"/>
      <c r="DI958" s="69"/>
      <c r="DJ958" s="69"/>
      <c r="DK958" s="70"/>
    </row>
    <row r="959" spans="63:115">
      <c r="BK959" s="69"/>
      <c r="BL959" s="69"/>
      <c r="BM959" s="69"/>
      <c r="BN959" s="66"/>
      <c r="BO959" s="69"/>
      <c r="BP959" s="69"/>
      <c r="BQ959" s="69"/>
      <c r="BR959" s="69"/>
      <c r="BS959" s="69"/>
      <c r="BT959" s="69"/>
      <c r="BU959" s="69"/>
      <c r="BV959" s="69"/>
      <c r="BW959" s="69"/>
      <c r="BX959" s="69"/>
      <c r="BY959" s="69"/>
      <c r="BZ959" s="69"/>
      <c r="CA959" s="66"/>
      <c r="CB959" s="69"/>
      <c r="CC959" s="69"/>
      <c r="CD959" s="69"/>
      <c r="CE959" s="66"/>
      <c r="CF959" s="69"/>
      <c r="CG959" s="69"/>
      <c r="CH959" s="69"/>
      <c r="CI959" s="66"/>
      <c r="CJ959" s="69"/>
      <c r="CK959" s="69"/>
      <c r="CL959" s="69"/>
      <c r="CM959" s="66"/>
      <c r="CN959" s="69"/>
      <c r="CO959" s="69"/>
      <c r="CP959" s="69"/>
      <c r="CQ959" s="66"/>
      <c r="CR959" s="69"/>
      <c r="CS959" s="69"/>
      <c r="CT959" s="69"/>
      <c r="CU959" s="66"/>
      <c r="CV959" s="69"/>
      <c r="CW959" s="69"/>
      <c r="CX959" s="69"/>
      <c r="CY959" s="66"/>
      <c r="CZ959" s="69"/>
      <c r="DA959" s="69"/>
      <c r="DB959" s="69"/>
      <c r="DC959" s="66"/>
      <c r="DD959" s="69"/>
      <c r="DE959" s="69"/>
      <c r="DF959" s="69"/>
      <c r="DG959" s="66"/>
      <c r="DH959" s="69"/>
      <c r="DI959" s="69"/>
      <c r="DJ959" s="69"/>
      <c r="DK959" s="70"/>
    </row>
    <row r="960" spans="63:115">
      <c r="BK960" s="69"/>
      <c r="BL960" s="69"/>
      <c r="BM960" s="69"/>
      <c r="BN960" s="66"/>
      <c r="BO960" s="69"/>
      <c r="BP960" s="69"/>
      <c r="BQ960" s="69"/>
      <c r="BR960" s="69"/>
      <c r="BS960" s="69"/>
      <c r="BT960" s="69"/>
      <c r="BU960" s="69"/>
      <c r="BV960" s="69"/>
      <c r="BW960" s="69"/>
      <c r="BX960" s="69"/>
      <c r="BY960" s="69"/>
      <c r="BZ960" s="69"/>
      <c r="CA960" s="66"/>
      <c r="CB960" s="69"/>
      <c r="CC960" s="69"/>
      <c r="CD960" s="69"/>
      <c r="CE960" s="66"/>
      <c r="CF960" s="69"/>
      <c r="CG960" s="69"/>
      <c r="CH960" s="69"/>
      <c r="CI960" s="66"/>
      <c r="CJ960" s="69"/>
      <c r="CK960" s="69"/>
      <c r="CL960" s="69"/>
      <c r="CM960" s="66"/>
      <c r="CN960" s="69"/>
      <c r="CO960" s="69"/>
      <c r="CP960" s="69"/>
      <c r="CQ960" s="66"/>
      <c r="CR960" s="69"/>
      <c r="CS960" s="69"/>
      <c r="CT960" s="69"/>
      <c r="CU960" s="66"/>
      <c r="CV960" s="69"/>
      <c r="CW960" s="69"/>
      <c r="CX960" s="69"/>
      <c r="CY960" s="66"/>
      <c r="CZ960" s="69"/>
      <c r="DA960" s="69"/>
      <c r="DB960" s="69"/>
      <c r="DC960" s="66"/>
      <c r="DD960" s="69"/>
      <c r="DE960" s="69"/>
      <c r="DF960" s="69"/>
      <c r="DG960" s="66"/>
      <c r="DH960" s="69"/>
      <c r="DI960" s="69"/>
      <c r="DJ960" s="69"/>
      <c r="DK960" s="70"/>
    </row>
    <row r="961" spans="63:115">
      <c r="BK961" s="69"/>
      <c r="BL961" s="69"/>
      <c r="BM961" s="69"/>
      <c r="BN961" s="66"/>
      <c r="BO961" s="69"/>
      <c r="BP961" s="69"/>
      <c r="BQ961" s="69"/>
      <c r="BR961" s="69"/>
      <c r="BS961" s="69"/>
      <c r="BT961" s="69"/>
      <c r="BU961" s="69"/>
      <c r="BV961" s="69"/>
      <c r="BW961" s="69"/>
      <c r="BX961" s="69"/>
      <c r="BY961" s="69"/>
      <c r="BZ961" s="69"/>
      <c r="CA961" s="66"/>
      <c r="CB961" s="69"/>
      <c r="CC961" s="69"/>
      <c r="CD961" s="69"/>
      <c r="CE961" s="66"/>
      <c r="CF961" s="69"/>
      <c r="CG961" s="69"/>
      <c r="CH961" s="69"/>
      <c r="CI961" s="66"/>
      <c r="CJ961" s="69"/>
      <c r="CK961" s="69"/>
      <c r="CL961" s="69"/>
      <c r="CM961" s="66"/>
      <c r="CN961" s="69"/>
      <c r="CO961" s="69"/>
      <c r="CP961" s="69"/>
      <c r="CQ961" s="66"/>
      <c r="CR961" s="69"/>
      <c r="CS961" s="69"/>
      <c r="CT961" s="69"/>
      <c r="CU961" s="66"/>
      <c r="CV961" s="69"/>
      <c r="CW961" s="69"/>
      <c r="CX961" s="69"/>
      <c r="CY961" s="66"/>
      <c r="CZ961" s="69"/>
      <c r="DA961" s="69"/>
      <c r="DB961" s="69"/>
      <c r="DC961" s="66"/>
      <c r="DD961" s="69"/>
      <c r="DE961" s="69"/>
      <c r="DF961" s="69"/>
      <c r="DG961" s="66"/>
      <c r="DH961" s="69"/>
      <c r="DI961" s="69"/>
      <c r="DJ961" s="69"/>
      <c r="DK961" s="70"/>
    </row>
    <row r="962" spans="63:115">
      <c r="BK962" s="69"/>
      <c r="BL962" s="69"/>
      <c r="BM962" s="69"/>
      <c r="BN962" s="66"/>
      <c r="BO962" s="69"/>
      <c r="BP962" s="69"/>
      <c r="BQ962" s="69"/>
      <c r="BR962" s="69"/>
      <c r="BS962" s="69"/>
      <c r="BT962" s="69"/>
      <c r="BU962" s="69"/>
      <c r="BV962" s="69"/>
      <c r="BW962" s="69"/>
      <c r="BX962" s="69"/>
      <c r="BY962" s="69"/>
      <c r="BZ962" s="69"/>
      <c r="CA962" s="66"/>
      <c r="CB962" s="69"/>
      <c r="CC962" s="69"/>
      <c r="CD962" s="69"/>
      <c r="CE962" s="66"/>
      <c r="CF962" s="69"/>
      <c r="CG962" s="69"/>
      <c r="CH962" s="69"/>
      <c r="CI962" s="66"/>
      <c r="CJ962" s="69"/>
      <c r="CK962" s="69"/>
      <c r="CL962" s="69"/>
      <c r="CM962" s="66"/>
      <c r="CN962" s="69"/>
      <c r="CO962" s="69"/>
      <c r="CP962" s="69"/>
      <c r="CQ962" s="66"/>
      <c r="CR962" s="69"/>
      <c r="CS962" s="69"/>
      <c r="CT962" s="69"/>
      <c r="CU962" s="66"/>
      <c r="CV962" s="69"/>
      <c r="CW962" s="69"/>
      <c r="CX962" s="69"/>
      <c r="CY962" s="66"/>
      <c r="CZ962" s="69"/>
      <c r="DA962" s="69"/>
      <c r="DB962" s="69"/>
      <c r="DC962" s="66"/>
      <c r="DD962" s="69"/>
      <c r="DE962" s="69"/>
      <c r="DF962" s="69"/>
      <c r="DG962" s="66"/>
      <c r="DH962" s="69"/>
      <c r="DI962" s="69"/>
      <c r="DJ962" s="69"/>
      <c r="DK962" s="70"/>
    </row>
    <row r="963" spans="63:115">
      <c r="BK963" s="69"/>
      <c r="BL963" s="69"/>
      <c r="BM963" s="69"/>
      <c r="BN963" s="66"/>
      <c r="BO963" s="69"/>
      <c r="BP963" s="69"/>
      <c r="BQ963" s="69"/>
      <c r="BR963" s="69"/>
      <c r="BS963" s="69"/>
      <c r="BT963" s="69"/>
      <c r="BU963" s="69"/>
      <c r="BV963" s="69"/>
      <c r="BW963" s="69"/>
      <c r="BX963" s="69"/>
      <c r="BY963" s="69"/>
      <c r="BZ963" s="69"/>
      <c r="CA963" s="66"/>
      <c r="CB963" s="69"/>
      <c r="CC963" s="69"/>
      <c r="CD963" s="69"/>
      <c r="CE963" s="66"/>
      <c r="CF963" s="69"/>
      <c r="CG963" s="69"/>
      <c r="CH963" s="69"/>
      <c r="CI963" s="66"/>
      <c r="CJ963" s="69"/>
      <c r="CK963" s="69"/>
      <c r="CL963" s="69"/>
      <c r="CM963" s="66"/>
      <c r="CN963" s="69"/>
      <c r="CO963" s="69"/>
      <c r="CP963" s="69"/>
      <c r="CQ963" s="66"/>
      <c r="CR963" s="69"/>
      <c r="CS963" s="69"/>
      <c r="CT963" s="69"/>
      <c r="CU963" s="66"/>
      <c r="CV963" s="69"/>
      <c r="CW963" s="69"/>
      <c r="CX963" s="69"/>
      <c r="CY963" s="66"/>
      <c r="CZ963" s="69"/>
      <c r="DA963" s="69"/>
      <c r="DB963" s="69"/>
      <c r="DC963" s="66"/>
      <c r="DD963" s="69"/>
      <c r="DE963" s="69"/>
      <c r="DF963" s="69"/>
      <c r="DG963" s="66"/>
      <c r="DH963" s="69"/>
      <c r="DI963" s="69"/>
      <c r="DJ963" s="69"/>
      <c r="DK963" s="70"/>
    </row>
    <row r="964" spans="63:115">
      <c r="BK964" s="69"/>
      <c r="BL964" s="69"/>
      <c r="BM964" s="69"/>
      <c r="BN964" s="66"/>
      <c r="BO964" s="69"/>
      <c r="BP964" s="69"/>
      <c r="BQ964" s="69"/>
      <c r="BR964" s="69"/>
      <c r="BS964" s="69"/>
      <c r="BT964" s="69"/>
      <c r="BU964" s="69"/>
      <c r="BV964" s="69"/>
      <c r="BW964" s="69"/>
      <c r="BX964" s="69"/>
      <c r="BY964" s="69"/>
      <c r="BZ964" s="69"/>
      <c r="CA964" s="66"/>
      <c r="CB964" s="69"/>
      <c r="CC964" s="69"/>
      <c r="CD964" s="69"/>
      <c r="CE964" s="66"/>
      <c r="CF964" s="69"/>
      <c r="CG964" s="69"/>
      <c r="CH964" s="69"/>
      <c r="CI964" s="66"/>
      <c r="CJ964" s="69"/>
      <c r="CK964" s="69"/>
      <c r="CL964" s="69"/>
      <c r="CM964" s="66"/>
      <c r="CN964" s="69"/>
      <c r="CO964" s="69"/>
      <c r="CP964" s="69"/>
      <c r="CQ964" s="66"/>
      <c r="CR964" s="69"/>
      <c r="CS964" s="69"/>
      <c r="CT964" s="69"/>
      <c r="CU964" s="66"/>
      <c r="CV964" s="69"/>
      <c r="CW964" s="69"/>
      <c r="CX964" s="69"/>
      <c r="CY964" s="66"/>
      <c r="CZ964" s="69"/>
      <c r="DA964" s="69"/>
      <c r="DB964" s="69"/>
      <c r="DC964" s="66"/>
      <c r="DD964" s="69"/>
      <c r="DE964" s="69"/>
      <c r="DF964" s="69"/>
      <c r="DG964" s="66"/>
      <c r="DH964" s="69"/>
      <c r="DI964" s="69"/>
      <c r="DJ964" s="69"/>
      <c r="DK964" s="70"/>
    </row>
    <row r="965" spans="63:115">
      <c r="BK965" s="69"/>
      <c r="BL965" s="69"/>
      <c r="BM965" s="69"/>
      <c r="BN965" s="66"/>
      <c r="BO965" s="69"/>
      <c r="BP965" s="69"/>
      <c r="BQ965" s="69"/>
      <c r="BR965" s="69"/>
      <c r="BS965" s="69"/>
      <c r="BT965" s="69"/>
      <c r="BU965" s="69"/>
      <c r="BV965" s="69"/>
      <c r="BW965" s="69"/>
      <c r="BX965" s="69"/>
      <c r="BY965" s="69"/>
      <c r="BZ965" s="69"/>
      <c r="CA965" s="66"/>
      <c r="CB965" s="69"/>
      <c r="CC965" s="69"/>
      <c r="CD965" s="69"/>
      <c r="CE965" s="66"/>
      <c r="CF965" s="69"/>
      <c r="CG965" s="69"/>
      <c r="CH965" s="69"/>
      <c r="CI965" s="66"/>
      <c r="CJ965" s="69"/>
      <c r="CK965" s="69"/>
      <c r="CL965" s="69"/>
      <c r="CM965" s="66"/>
      <c r="CN965" s="69"/>
      <c r="CO965" s="69"/>
      <c r="CP965" s="69"/>
      <c r="CQ965" s="66"/>
      <c r="CR965" s="69"/>
      <c r="CS965" s="69"/>
      <c r="CT965" s="69"/>
      <c r="CU965" s="66"/>
      <c r="CV965" s="69"/>
      <c r="CW965" s="69"/>
      <c r="CX965" s="69"/>
      <c r="CY965" s="66"/>
      <c r="CZ965" s="69"/>
      <c r="DA965" s="69"/>
      <c r="DB965" s="69"/>
      <c r="DC965" s="66"/>
      <c r="DD965" s="69"/>
      <c r="DE965" s="69"/>
      <c r="DF965" s="69"/>
      <c r="DG965" s="66"/>
      <c r="DH965" s="69"/>
      <c r="DI965" s="69"/>
      <c r="DJ965" s="69"/>
      <c r="DK965" s="70"/>
    </row>
    <row r="966" spans="63:115">
      <c r="BK966" s="69"/>
      <c r="BL966" s="69"/>
      <c r="BM966" s="69"/>
      <c r="BN966" s="66"/>
      <c r="BO966" s="69"/>
      <c r="BP966" s="69"/>
      <c r="BQ966" s="69"/>
      <c r="BR966" s="69"/>
      <c r="BS966" s="69"/>
      <c r="BT966" s="69"/>
      <c r="BU966" s="69"/>
      <c r="BV966" s="69"/>
      <c r="BW966" s="69"/>
      <c r="BX966" s="69"/>
      <c r="BY966" s="69"/>
      <c r="BZ966" s="69"/>
      <c r="CA966" s="66"/>
      <c r="CB966" s="69"/>
      <c r="CC966" s="69"/>
      <c r="CD966" s="69"/>
      <c r="CE966" s="66"/>
      <c r="CF966" s="69"/>
      <c r="CG966" s="69"/>
      <c r="CH966" s="69"/>
      <c r="CI966" s="66"/>
      <c r="CJ966" s="69"/>
      <c r="CK966" s="69"/>
      <c r="CL966" s="69"/>
      <c r="CM966" s="66"/>
      <c r="CN966" s="69"/>
      <c r="CO966" s="69"/>
      <c r="CP966" s="69"/>
      <c r="CQ966" s="66"/>
      <c r="CR966" s="69"/>
      <c r="CS966" s="69"/>
      <c r="CT966" s="69"/>
      <c r="CU966" s="66"/>
      <c r="CV966" s="69"/>
      <c r="CW966" s="69"/>
      <c r="CX966" s="69"/>
      <c r="CY966" s="66"/>
      <c r="CZ966" s="69"/>
      <c r="DA966" s="69"/>
      <c r="DB966" s="69"/>
      <c r="DC966" s="66"/>
      <c r="DD966" s="69"/>
      <c r="DE966" s="69"/>
      <c r="DF966" s="69"/>
      <c r="DG966" s="66"/>
      <c r="DH966" s="69"/>
      <c r="DI966" s="69"/>
      <c r="DJ966" s="69"/>
      <c r="DK966" s="70"/>
    </row>
    <row r="967" spans="63:115">
      <c r="BK967" s="69"/>
      <c r="BL967" s="69"/>
      <c r="BM967" s="69"/>
      <c r="BN967" s="66"/>
      <c r="BO967" s="69"/>
      <c r="BP967" s="69"/>
      <c r="BQ967" s="69"/>
      <c r="BR967" s="69"/>
      <c r="BS967" s="69"/>
      <c r="BT967" s="69"/>
      <c r="BU967" s="69"/>
      <c r="BV967" s="69"/>
      <c r="BW967" s="69"/>
      <c r="BX967" s="69"/>
      <c r="BY967" s="69"/>
      <c r="BZ967" s="69"/>
      <c r="CA967" s="66"/>
      <c r="CB967" s="69"/>
      <c r="CC967" s="69"/>
      <c r="CD967" s="69"/>
      <c r="CE967" s="66"/>
      <c r="CF967" s="69"/>
      <c r="CG967" s="69"/>
      <c r="CH967" s="69"/>
      <c r="CI967" s="66"/>
      <c r="CJ967" s="69"/>
      <c r="CK967" s="69"/>
      <c r="CL967" s="69"/>
      <c r="CM967" s="66"/>
      <c r="CN967" s="69"/>
      <c r="CO967" s="69"/>
      <c r="CP967" s="69"/>
      <c r="CQ967" s="66"/>
      <c r="CR967" s="69"/>
      <c r="CS967" s="69"/>
      <c r="CT967" s="69"/>
      <c r="CU967" s="66"/>
      <c r="CV967" s="69"/>
      <c r="CW967" s="69"/>
      <c r="CX967" s="69"/>
      <c r="CY967" s="66"/>
      <c r="CZ967" s="69"/>
      <c r="DA967" s="69"/>
      <c r="DB967" s="69"/>
      <c r="DC967" s="66"/>
      <c r="DD967" s="69"/>
      <c r="DE967" s="69"/>
      <c r="DF967" s="69"/>
      <c r="DG967" s="66"/>
      <c r="DH967" s="69"/>
      <c r="DI967" s="69"/>
      <c r="DJ967" s="69"/>
      <c r="DK967" s="70"/>
    </row>
    <row r="968" spans="63:115">
      <c r="BK968" s="69"/>
      <c r="BL968" s="69"/>
      <c r="BM968" s="69"/>
      <c r="BN968" s="66"/>
      <c r="BO968" s="69"/>
      <c r="BP968" s="69"/>
      <c r="BQ968" s="69"/>
      <c r="BR968" s="69"/>
      <c r="BS968" s="69"/>
      <c r="BT968" s="69"/>
      <c r="BU968" s="69"/>
      <c r="BV968" s="69"/>
      <c r="BW968" s="69"/>
      <c r="BX968" s="69"/>
      <c r="BY968" s="69"/>
      <c r="BZ968" s="69"/>
      <c r="CA968" s="66"/>
      <c r="CB968" s="69"/>
      <c r="CC968" s="69"/>
      <c r="CD968" s="69"/>
      <c r="CE968" s="66"/>
      <c r="CF968" s="69"/>
      <c r="CG968" s="69"/>
      <c r="CH968" s="69"/>
      <c r="CI968" s="66"/>
      <c r="CJ968" s="69"/>
      <c r="CK968" s="69"/>
      <c r="CL968" s="69"/>
      <c r="CM968" s="66"/>
      <c r="CN968" s="69"/>
      <c r="CO968" s="69"/>
      <c r="CP968" s="69"/>
      <c r="CQ968" s="66"/>
      <c r="CR968" s="69"/>
      <c r="CS968" s="69"/>
      <c r="CT968" s="69"/>
      <c r="CU968" s="66"/>
      <c r="CV968" s="69"/>
      <c r="CW968" s="69"/>
      <c r="CX968" s="69"/>
      <c r="CY968" s="66"/>
      <c r="CZ968" s="69"/>
      <c r="DA968" s="69"/>
      <c r="DB968" s="69"/>
      <c r="DC968" s="66"/>
      <c r="DD968" s="69"/>
      <c r="DE968" s="69"/>
      <c r="DF968" s="69"/>
      <c r="DG968" s="66"/>
      <c r="DH968" s="69"/>
      <c r="DI968" s="69"/>
      <c r="DJ968" s="69"/>
      <c r="DK968" s="70"/>
    </row>
    <row r="969" spans="63:115">
      <c r="BK969" s="69"/>
      <c r="BL969" s="69"/>
      <c r="BM969" s="69"/>
      <c r="BN969" s="66"/>
      <c r="BO969" s="69"/>
      <c r="BP969" s="69"/>
      <c r="BQ969" s="69"/>
      <c r="BR969" s="69"/>
      <c r="BS969" s="69"/>
      <c r="BT969" s="69"/>
      <c r="BU969" s="69"/>
      <c r="BV969" s="69"/>
      <c r="BW969" s="69"/>
      <c r="BX969" s="69"/>
      <c r="BY969" s="69"/>
      <c r="BZ969" s="69"/>
      <c r="CA969" s="66"/>
      <c r="CB969" s="69"/>
      <c r="CC969" s="69"/>
      <c r="CD969" s="69"/>
      <c r="CE969" s="66"/>
      <c r="CF969" s="69"/>
      <c r="CG969" s="69"/>
      <c r="CH969" s="69"/>
      <c r="CI969" s="66"/>
      <c r="CJ969" s="69"/>
      <c r="CK969" s="69"/>
      <c r="CL969" s="69"/>
      <c r="CM969" s="66"/>
      <c r="CN969" s="69"/>
      <c r="CO969" s="69"/>
      <c r="CP969" s="69"/>
      <c r="CQ969" s="66"/>
      <c r="CR969" s="69"/>
      <c r="CS969" s="69"/>
      <c r="CT969" s="69"/>
      <c r="CU969" s="66"/>
      <c r="CV969" s="69"/>
      <c r="CW969" s="69"/>
      <c r="CX969" s="69"/>
      <c r="CY969" s="66"/>
      <c r="CZ969" s="69"/>
      <c r="DA969" s="69"/>
      <c r="DB969" s="69"/>
      <c r="DC969" s="66"/>
      <c r="DD969" s="69"/>
      <c r="DE969" s="69"/>
      <c r="DF969" s="69"/>
      <c r="DG969" s="66"/>
      <c r="DH969" s="69"/>
      <c r="DI969" s="69"/>
      <c r="DJ969" s="69"/>
      <c r="DK969" s="70"/>
    </row>
    <row r="970" spans="63:115">
      <c r="BK970" s="69"/>
      <c r="BL970" s="69"/>
      <c r="BM970" s="69"/>
      <c r="BN970" s="66"/>
      <c r="BO970" s="69"/>
      <c r="BP970" s="69"/>
      <c r="BQ970" s="69"/>
      <c r="BR970" s="69"/>
      <c r="BS970" s="69"/>
      <c r="BT970" s="69"/>
      <c r="BU970" s="69"/>
      <c r="BV970" s="69"/>
      <c r="BW970" s="69"/>
      <c r="BX970" s="69"/>
      <c r="BY970" s="69"/>
      <c r="BZ970" s="69"/>
      <c r="CA970" s="66"/>
      <c r="CB970" s="69"/>
      <c r="CC970" s="69"/>
      <c r="CD970" s="69"/>
      <c r="CE970" s="66"/>
      <c r="CF970" s="69"/>
      <c r="CG970" s="69"/>
      <c r="CH970" s="69"/>
      <c r="CI970" s="66"/>
      <c r="CJ970" s="69"/>
      <c r="CK970" s="69"/>
      <c r="CL970" s="69"/>
      <c r="CM970" s="66"/>
      <c r="CN970" s="69"/>
      <c r="CO970" s="69"/>
      <c r="CP970" s="69"/>
      <c r="CQ970" s="66"/>
      <c r="CR970" s="69"/>
      <c r="CS970" s="69"/>
      <c r="CT970" s="69"/>
      <c r="CU970" s="66"/>
      <c r="CV970" s="69"/>
      <c r="CW970" s="69"/>
      <c r="CX970" s="69"/>
      <c r="CY970" s="66"/>
      <c r="CZ970" s="69"/>
      <c r="DA970" s="69"/>
      <c r="DB970" s="69"/>
      <c r="DC970" s="66"/>
      <c r="DD970" s="69"/>
      <c r="DE970" s="69"/>
      <c r="DF970" s="69"/>
      <c r="DG970" s="66"/>
      <c r="DH970" s="69"/>
      <c r="DI970" s="69"/>
      <c r="DJ970" s="69"/>
      <c r="DK970" s="70"/>
    </row>
    <row r="971" spans="63:115">
      <c r="BK971" s="69"/>
      <c r="BL971" s="69"/>
      <c r="BM971" s="69"/>
      <c r="BN971" s="66"/>
      <c r="BO971" s="69"/>
      <c r="BP971" s="69"/>
      <c r="BQ971" s="69"/>
      <c r="BR971" s="69"/>
      <c r="BS971" s="69"/>
      <c r="BT971" s="69"/>
      <c r="BU971" s="69"/>
      <c r="BV971" s="69"/>
      <c r="BW971" s="69"/>
      <c r="BX971" s="69"/>
      <c r="BY971" s="69"/>
      <c r="BZ971" s="69"/>
      <c r="CA971" s="66"/>
      <c r="CB971" s="69"/>
      <c r="CC971" s="69"/>
      <c r="CD971" s="69"/>
      <c r="CE971" s="66"/>
      <c r="CF971" s="69"/>
      <c r="CG971" s="69"/>
      <c r="CH971" s="69"/>
      <c r="CI971" s="66"/>
      <c r="CJ971" s="69"/>
      <c r="CK971" s="69"/>
      <c r="CL971" s="69"/>
      <c r="CM971" s="66"/>
      <c r="CN971" s="69"/>
      <c r="CO971" s="69"/>
      <c r="CP971" s="69"/>
      <c r="CQ971" s="66"/>
      <c r="CR971" s="69"/>
      <c r="CS971" s="69"/>
      <c r="CT971" s="69"/>
      <c r="CU971" s="66"/>
      <c r="CV971" s="69"/>
      <c r="CW971" s="69"/>
      <c r="CX971" s="69"/>
      <c r="CY971" s="66"/>
      <c r="CZ971" s="69"/>
      <c r="DA971" s="69"/>
      <c r="DB971" s="69"/>
      <c r="DC971" s="66"/>
      <c r="DD971" s="69"/>
      <c r="DE971" s="69"/>
      <c r="DF971" s="69"/>
      <c r="DG971" s="66"/>
      <c r="DH971" s="69"/>
      <c r="DI971" s="69"/>
      <c r="DJ971" s="69"/>
      <c r="DK971" s="70"/>
    </row>
    <row r="972" spans="63:115">
      <c r="BK972" s="69"/>
      <c r="BL972" s="69"/>
      <c r="BM972" s="69"/>
      <c r="BN972" s="66"/>
      <c r="BO972" s="69"/>
      <c r="BP972" s="69"/>
      <c r="BQ972" s="69"/>
      <c r="BR972" s="69"/>
      <c r="BS972" s="69"/>
      <c r="BT972" s="69"/>
      <c r="BU972" s="69"/>
      <c r="BV972" s="69"/>
      <c r="BW972" s="69"/>
      <c r="BX972" s="69"/>
      <c r="BY972" s="69"/>
      <c r="BZ972" s="69"/>
      <c r="CA972" s="66"/>
      <c r="CB972" s="69"/>
      <c r="CC972" s="69"/>
      <c r="CD972" s="69"/>
      <c r="CE972" s="66"/>
      <c r="CF972" s="69"/>
      <c r="CG972" s="69"/>
      <c r="CH972" s="69"/>
      <c r="CI972" s="66"/>
      <c r="CJ972" s="69"/>
      <c r="CK972" s="69"/>
      <c r="CL972" s="69"/>
      <c r="CM972" s="66"/>
      <c r="CN972" s="69"/>
      <c r="CO972" s="69"/>
      <c r="CP972" s="69"/>
      <c r="CQ972" s="66"/>
      <c r="CR972" s="69"/>
      <c r="CS972" s="69"/>
      <c r="CT972" s="69"/>
      <c r="CU972" s="66"/>
      <c r="CV972" s="69"/>
      <c r="CW972" s="69"/>
      <c r="CX972" s="69"/>
      <c r="CY972" s="66"/>
      <c r="CZ972" s="69"/>
      <c r="DA972" s="69"/>
      <c r="DB972" s="69"/>
      <c r="DC972" s="66"/>
      <c r="DD972" s="69"/>
      <c r="DE972" s="69"/>
      <c r="DF972" s="69"/>
      <c r="DG972" s="66"/>
      <c r="DH972" s="69"/>
      <c r="DI972" s="69"/>
      <c r="DJ972" s="69"/>
      <c r="DK972" s="70"/>
    </row>
    <row r="973" spans="63:115">
      <c r="BK973" s="69"/>
      <c r="BL973" s="69"/>
      <c r="BM973" s="69"/>
      <c r="BN973" s="66"/>
      <c r="BO973" s="69"/>
      <c r="BP973" s="69"/>
      <c r="BQ973" s="69"/>
      <c r="BR973" s="69"/>
      <c r="BS973" s="69"/>
      <c r="BT973" s="69"/>
      <c r="BU973" s="69"/>
      <c r="BV973" s="69"/>
      <c r="BW973" s="69"/>
      <c r="BX973" s="69"/>
      <c r="BY973" s="69"/>
      <c r="BZ973" s="69"/>
      <c r="CA973" s="66"/>
      <c r="CB973" s="69"/>
      <c r="CC973" s="69"/>
      <c r="CD973" s="69"/>
      <c r="CE973" s="66"/>
      <c r="CF973" s="69"/>
      <c r="CG973" s="69"/>
      <c r="CH973" s="69"/>
      <c r="CI973" s="66"/>
      <c r="CJ973" s="69"/>
      <c r="CK973" s="69"/>
      <c r="CL973" s="69"/>
      <c r="CM973" s="66"/>
      <c r="CN973" s="69"/>
      <c r="CO973" s="69"/>
      <c r="CP973" s="69"/>
      <c r="CQ973" s="66"/>
      <c r="CR973" s="69"/>
      <c r="CS973" s="69"/>
      <c r="CT973" s="69"/>
      <c r="CU973" s="66"/>
      <c r="CV973" s="69"/>
      <c r="CW973" s="69"/>
      <c r="CX973" s="69"/>
      <c r="CY973" s="66"/>
      <c r="CZ973" s="69"/>
      <c r="DA973" s="69"/>
      <c r="DB973" s="69"/>
      <c r="DC973" s="66"/>
      <c r="DD973" s="69"/>
      <c r="DE973" s="69"/>
      <c r="DF973" s="69"/>
      <c r="DG973" s="66"/>
      <c r="DH973" s="69"/>
      <c r="DI973" s="69"/>
      <c r="DJ973" s="69"/>
      <c r="DK973" s="70"/>
    </row>
    <row r="974" spans="63:115">
      <c r="BK974" s="69"/>
      <c r="BL974" s="69"/>
      <c r="BM974" s="69"/>
      <c r="BN974" s="66"/>
      <c r="BO974" s="69"/>
      <c r="BP974" s="69"/>
      <c r="BQ974" s="69"/>
      <c r="BR974" s="69"/>
      <c r="BS974" s="69"/>
      <c r="BT974" s="69"/>
      <c r="BU974" s="69"/>
      <c r="BV974" s="69"/>
      <c r="BW974" s="69"/>
      <c r="BX974" s="69"/>
      <c r="BY974" s="69"/>
      <c r="BZ974" s="69"/>
      <c r="CA974" s="66"/>
      <c r="CB974" s="69"/>
      <c r="CC974" s="69"/>
      <c r="CD974" s="69"/>
      <c r="CE974" s="66"/>
      <c r="CF974" s="69"/>
      <c r="CG974" s="69"/>
      <c r="CH974" s="69"/>
      <c r="CI974" s="66"/>
      <c r="CJ974" s="69"/>
      <c r="CK974" s="69"/>
      <c r="CL974" s="69"/>
      <c r="CM974" s="66"/>
      <c r="CN974" s="69"/>
      <c r="CO974" s="69"/>
      <c r="CP974" s="69"/>
      <c r="CQ974" s="66"/>
      <c r="CR974" s="69"/>
      <c r="CS974" s="69"/>
      <c r="CT974" s="69"/>
      <c r="CU974" s="66"/>
      <c r="CV974" s="69"/>
      <c r="CW974" s="69"/>
      <c r="CX974" s="69"/>
      <c r="CY974" s="66"/>
      <c r="CZ974" s="69"/>
      <c r="DA974" s="69"/>
      <c r="DB974" s="69"/>
      <c r="DC974" s="66"/>
      <c r="DD974" s="69"/>
      <c r="DE974" s="69"/>
      <c r="DF974" s="69"/>
      <c r="DG974" s="66"/>
      <c r="DH974" s="69"/>
      <c r="DI974" s="69"/>
      <c r="DJ974" s="69"/>
      <c r="DK974" s="70"/>
    </row>
    <row r="975" spans="63:115">
      <c r="BK975" s="69"/>
      <c r="BL975" s="69"/>
      <c r="BM975" s="69"/>
      <c r="BN975" s="66"/>
      <c r="BO975" s="69"/>
      <c r="BP975" s="69"/>
      <c r="BQ975" s="69"/>
      <c r="BR975" s="69"/>
      <c r="BS975" s="69"/>
      <c r="BT975" s="69"/>
      <c r="BU975" s="69"/>
      <c r="BV975" s="69"/>
      <c r="BW975" s="69"/>
      <c r="BX975" s="69"/>
      <c r="BY975" s="69"/>
      <c r="BZ975" s="69"/>
      <c r="CA975" s="66"/>
      <c r="CB975" s="69"/>
      <c r="CC975" s="69"/>
      <c r="CD975" s="69"/>
      <c r="CE975" s="66"/>
      <c r="CF975" s="69"/>
      <c r="CG975" s="69"/>
      <c r="CH975" s="69"/>
      <c r="CI975" s="66"/>
      <c r="CJ975" s="69"/>
      <c r="CK975" s="69"/>
      <c r="CL975" s="69"/>
      <c r="CM975" s="66"/>
      <c r="CN975" s="69"/>
      <c r="CO975" s="69"/>
      <c r="CP975" s="69"/>
      <c r="CQ975" s="66"/>
      <c r="CR975" s="69"/>
      <c r="CS975" s="69"/>
      <c r="CT975" s="69"/>
      <c r="CU975" s="66"/>
      <c r="CV975" s="69"/>
      <c r="CW975" s="69"/>
      <c r="CX975" s="69"/>
      <c r="CY975" s="66"/>
      <c r="CZ975" s="69"/>
      <c r="DA975" s="69"/>
      <c r="DB975" s="69"/>
      <c r="DC975" s="66"/>
      <c r="DD975" s="69"/>
      <c r="DE975" s="69"/>
      <c r="DF975" s="69"/>
      <c r="DG975" s="66"/>
      <c r="DH975" s="69"/>
      <c r="DI975" s="69"/>
      <c r="DJ975" s="69"/>
      <c r="DK975" s="70"/>
    </row>
    <row r="976" spans="63:115">
      <c r="BK976" s="69"/>
      <c r="BL976" s="69"/>
      <c r="BM976" s="69"/>
      <c r="BN976" s="66"/>
      <c r="BO976" s="69"/>
      <c r="BP976" s="69"/>
      <c r="BQ976" s="69"/>
      <c r="BR976" s="69"/>
      <c r="BS976" s="69"/>
      <c r="BT976" s="69"/>
      <c r="BU976" s="69"/>
      <c r="BV976" s="69"/>
      <c r="BW976" s="69"/>
      <c r="BX976" s="69"/>
      <c r="BY976" s="69"/>
      <c r="BZ976" s="69"/>
      <c r="CA976" s="66"/>
      <c r="CB976" s="69"/>
      <c r="CC976" s="69"/>
      <c r="CD976" s="69"/>
      <c r="CE976" s="66"/>
      <c r="CF976" s="69"/>
      <c r="CG976" s="69"/>
      <c r="CH976" s="69"/>
      <c r="CI976" s="66"/>
      <c r="CJ976" s="69"/>
      <c r="CK976" s="69"/>
      <c r="CL976" s="69"/>
      <c r="CM976" s="66"/>
      <c r="CN976" s="69"/>
      <c r="CO976" s="69"/>
      <c r="CP976" s="69"/>
      <c r="CQ976" s="66"/>
      <c r="CR976" s="69"/>
      <c r="CS976" s="69"/>
      <c r="CT976" s="69"/>
      <c r="CU976" s="66"/>
      <c r="CV976" s="69"/>
      <c r="CW976" s="69"/>
      <c r="CX976" s="69"/>
      <c r="CY976" s="66"/>
      <c r="CZ976" s="69"/>
      <c r="DA976" s="69"/>
      <c r="DB976" s="69"/>
      <c r="DC976" s="66"/>
      <c r="DD976" s="69"/>
      <c r="DE976" s="69"/>
      <c r="DF976" s="69"/>
      <c r="DG976" s="66"/>
      <c r="DH976" s="69"/>
      <c r="DI976" s="69"/>
      <c r="DJ976" s="69"/>
      <c r="DK976" s="70"/>
    </row>
    <row r="977" spans="63:115">
      <c r="BK977" s="69"/>
      <c r="BL977" s="69"/>
      <c r="BM977" s="69"/>
      <c r="BN977" s="66"/>
      <c r="BO977" s="69"/>
      <c r="BP977" s="69"/>
      <c r="BQ977" s="69"/>
      <c r="BR977" s="69"/>
      <c r="BS977" s="69"/>
      <c r="BT977" s="69"/>
      <c r="BU977" s="69"/>
      <c r="BV977" s="69"/>
      <c r="BW977" s="69"/>
      <c r="BX977" s="69"/>
      <c r="BY977" s="69"/>
      <c r="BZ977" s="69"/>
      <c r="CA977" s="66"/>
      <c r="CB977" s="69"/>
      <c r="CC977" s="69"/>
      <c r="CD977" s="69"/>
      <c r="CE977" s="66"/>
      <c r="CF977" s="69"/>
      <c r="CG977" s="69"/>
      <c r="CH977" s="69"/>
      <c r="CI977" s="66"/>
      <c r="CJ977" s="69"/>
      <c r="CK977" s="69"/>
      <c r="CL977" s="69"/>
      <c r="CM977" s="66"/>
      <c r="CN977" s="69"/>
      <c r="CO977" s="69"/>
      <c r="CP977" s="69"/>
      <c r="CQ977" s="66"/>
      <c r="CR977" s="69"/>
      <c r="CS977" s="69"/>
      <c r="CT977" s="69"/>
      <c r="CU977" s="66"/>
      <c r="CV977" s="69"/>
      <c r="CW977" s="69"/>
      <c r="CX977" s="69"/>
      <c r="CY977" s="66"/>
      <c r="CZ977" s="69"/>
      <c r="DA977" s="69"/>
      <c r="DB977" s="69"/>
      <c r="DC977" s="66"/>
      <c r="DD977" s="69"/>
      <c r="DE977" s="69"/>
      <c r="DF977" s="69"/>
      <c r="DG977" s="66"/>
      <c r="DH977" s="69"/>
      <c r="DI977" s="69"/>
      <c r="DJ977" s="69"/>
      <c r="DK977" s="70"/>
    </row>
    <row r="978" spans="63:115">
      <c r="BK978" s="69"/>
      <c r="BL978" s="69"/>
      <c r="BM978" s="69"/>
      <c r="BN978" s="66"/>
      <c r="BO978" s="69"/>
      <c r="BP978" s="69"/>
      <c r="BQ978" s="69"/>
      <c r="BR978" s="69"/>
      <c r="BS978" s="69"/>
      <c r="BT978" s="69"/>
      <c r="BU978" s="69"/>
      <c r="BV978" s="69"/>
      <c r="BW978" s="69"/>
      <c r="BX978" s="69"/>
      <c r="BY978" s="69"/>
      <c r="BZ978" s="69"/>
      <c r="CA978" s="66"/>
      <c r="CB978" s="69"/>
      <c r="CC978" s="69"/>
      <c r="CD978" s="69"/>
      <c r="CE978" s="66"/>
      <c r="CF978" s="69"/>
      <c r="CG978" s="69"/>
      <c r="CH978" s="69"/>
      <c r="CI978" s="66"/>
      <c r="CJ978" s="69"/>
      <c r="CK978" s="69"/>
      <c r="CL978" s="69"/>
      <c r="CM978" s="66"/>
      <c r="CN978" s="69"/>
      <c r="CO978" s="69"/>
      <c r="CP978" s="69"/>
      <c r="CQ978" s="66"/>
      <c r="CR978" s="69"/>
      <c r="CS978" s="69"/>
      <c r="CT978" s="69"/>
      <c r="CU978" s="66"/>
      <c r="CV978" s="69"/>
      <c r="CW978" s="69"/>
      <c r="CX978" s="69"/>
      <c r="CY978" s="66"/>
      <c r="CZ978" s="69"/>
      <c r="DA978" s="69"/>
      <c r="DB978" s="69"/>
      <c r="DC978" s="66"/>
      <c r="DD978" s="69"/>
      <c r="DE978" s="69"/>
      <c r="DF978" s="69"/>
      <c r="DG978" s="66"/>
      <c r="DH978" s="69"/>
      <c r="DI978" s="69"/>
      <c r="DJ978" s="69"/>
      <c r="DK978" s="70"/>
    </row>
    <row r="979" spans="63:115">
      <c r="BK979" s="69"/>
      <c r="BL979" s="69"/>
      <c r="BM979" s="69"/>
      <c r="BN979" s="66"/>
      <c r="BO979" s="69"/>
      <c r="BP979" s="69"/>
      <c r="BQ979" s="69"/>
      <c r="BR979" s="69"/>
      <c r="BS979" s="69"/>
      <c r="BT979" s="69"/>
      <c r="BU979" s="69"/>
      <c r="BV979" s="69"/>
      <c r="BW979" s="69"/>
      <c r="BX979" s="69"/>
      <c r="BY979" s="69"/>
      <c r="BZ979" s="69"/>
      <c r="CA979" s="66"/>
      <c r="CB979" s="69"/>
      <c r="CC979" s="69"/>
      <c r="CD979" s="69"/>
      <c r="CE979" s="66"/>
      <c r="CF979" s="69"/>
      <c r="CG979" s="69"/>
      <c r="CH979" s="69"/>
      <c r="CI979" s="66"/>
      <c r="CJ979" s="69"/>
      <c r="CK979" s="69"/>
      <c r="CL979" s="69"/>
      <c r="CM979" s="66"/>
      <c r="CN979" s="69"/>
      <c r="CO979" s="69"/>
      <c r="CP979" s="69"/>
      <c r="CQ979" s="66"/>
      <c r="CR979" s="69"/>
      <c r="CS979" s="69"/>
      <c r="CT979" s="69"/>
      <c r="CU979" s="66"/>
      <c r="CV979" s="69"/>
      <c r="CW979" s="69"/>
      <c r="CX979" s="69"/>
      <c r="CY979" s="66"/>
      <c r="CZ979" s="69"/>
      <c r="DA979" s="69"/>
      <c r="DB979" s="69"/>
      <c r="DC979" s="66"/>
      <c r="DD979" s="69"/>
      <c r="DE979" s="69"/>
      <c r="DF979" s="69"/>
      <c r="DG979" s="66"/>
      <c r="DH979" s="69"/>
      <c r="DI979" s="69"/>
      <c r="DJ979" s="69"/>
      <c r="DK979" s="70"/>
    </row>
    <row r="980" spans="63:115">
      <c r="BK980" s="69"/>
      <c r="BL980" s="69"/>
      <c r="BM980" s="69"/>
      <c r="BN980" s="66"/>
      <c r="BO980" s="69"/>
      <c r="BP980" s="69"/>
      <c r="BQ980" s="69"/>
      <c r="BR980" s="69"/>
      <c r="BS980" s="69"/>
      <c r="BT980" s="69"/>
      <c r="BU980" s="69"/>
      <c r="BV980" s="69"/>
      <c r="BW980" s="69"/>
      <c r="BX980" s="69"/>
      <c r="BY980" s="69"/>
      <c r="BZ980" s="69"/>
      <c r="CA980" s="66"/>
      <c r="CB980" s="69"/>
      <c r="CC980" s="69"/>
      <c r="CD980" s="69"/>
      <c r="CE980" s="66"/>
      <c r="CF980" s="69"/>
      <c r="CG980" s="69"/>
      <c r="CH980" s="69"/>
      <c r="CI980" s="66"/>
      <c r="CJ980" s="69"/>
      <c r="CK980" s="69"/>
      <c r="CL980" s="69"/>
      <c r="CM980" s="66"/>
      <c r="CN980" s="69"/>
      <c r="CO980" s="69"/>
      <c r="CP980" s="69"/>
      <c r="CQ980" s="66"/>
      <c r="CR980" s="69"/>
      <c r="CS980" s="69"/>
      <c r="CT980" s="69"/>
      <c r="CU980" s="66"/>
      <c r="CV980" s="69"/>
      <c r="CW980" s="69"/>
      <c r="CX980" s="69"/>
      <c r="CY980" s="66"/>
      <c r="CZ980" s="69"/>
      <c r="DA980" s="69"/>
      <c r="DB980" s="69"/>
      <c r="DC980" s="66"/>
      <c r="DD980" s="69"/>
      <c r="DE980" s="69"/>
      <c r="DF980" s="69"/>
      <c r="DG980" s="66"/>
      <c r="DH980" s="69"/>
      <c r="DI980" s="69"/>
      <c r="DJ980" s="69"/>
      <c r="DK980" s="70"/>
    </row>
    <row r="981" spans="63:115">
      <c r="BK981" s="69"/>
      <c r="BL981" s="69"/>
      <c r="BM981" s="69"/>
      <c r="BN981" s="66"/>
      <c r="BO981" s="69"/>
      <c r="BP981" s="69"/>
      <c r="BQ981" s="69"/>
      <c r="BR981" s="69"/>
      <c r="BS981" s="69"/>
      <c r="BT981" s="69"/>
      <c r="BU981" s="69"/>
      <c r="BV981" s="69"/>
      <c r="BW981" s="69"/>
      <c r="BX981" s="69"/>
      <c r="BY981" s="69"/>
      <c r="BZ981" s="69"/>
      <c r="CA981" s="66"/>
      <c r="CB981" s="69"/>
      <c r="CC981" s="69"/>
      <c r="CD981" s="69"/>
      <c r="CE981" s="66"/>
      <c r="CF981" s="69"/>
      <c r="CG981" s="69"/>
      <c r="CH981" s="69"/>
      <c r="CI981" s="66"/>
      <c r="CJ981" s="69"/>
      <c r="CK981" s="69"/>
      <c r="CL981" s="69"/>
      <c r="CM981" s="66"/>
      <c r="CN981" s="69"/>
      <c r="CO981" s="69"/>
      <c r="CP981" s="69"/>
      <c r="CQ981" s="66"/>
      <c r="CR981" s="69"/>
      <c r="CS981" s="69"/>
      <c r="CT981" s="69"/>
      <c r="CU981" s="66"/>
      <c r="CV981" s="69"/>
      <c r="CW981" s="69"/>
      <c r="CX981" s="69"/>
      <c r="CY981" s="66"/>
      <c r="CZ981" s="69"/>
      <c r="DA981" s="69"/>
      <c r="DB981" s="69"/>
      <c r="DC981" s="66"/>
      <c r="DD981" s="69"/>
      <c r="DE981" s="69"/>
      <c r="DF981" s="69"/>
      <c r="DG981" s="66"/>
      <c r="DH981" s="69"/>
      <c r="DI981" s="69"/>
      <c r="DJ981" s="69"/>
      <c r="DK981" s="70"/>
    </row>
    <row r="982" spans="63:115">
      <c r="BK982" s="69"/>
      <c r="BL982" s="69"/>
      <c r="BM982" s="69"/>
      <c r="BN982" s="66"/>
      <c r="BO982" s="69"/>
      <c r="BP982" s="69"/>
      <c r="BQ982" s="69"/>
      <c r="BR982" s="69"/>
      <c r="BS982" s="69"/>
      <c r="BT982" s="69"/>
      <c r="BU982" s="69"/>
      <c r="BV982" s="69"/>
      <c r="BW982" s="69"/>
      <c r="BX982" s="69"/>
      <c r="BY982" s="69"/>
      <c r="BZ982" s="69"/>
      <c r="CA982" s="66"/>
      <c r="CB982" s="69"/>
      <c r="CC982" s="69"/>
      <c r="CD982" s="69"/>
      <c r="CE982" s="66"/>
      <c r="CF982" s="69"/>
      <c r="CG982" s="69"/>
      <c r="CH982" s="69"/>
      <c r="CI982" s="66"/>
      <c r="CJ982" s="69"/>
      <c r="CK982" s="69"/>
      <c r="CL982" s="69"/>
      <c r="CM982" s="66"/>
      <c r="CN982" s="69"/>
      <c r="CO982" s="69"/>
      <c r="CP982" s="69"/>
      <c r="CQ982" s="66"/>
      <c r="CR982" s="69"/>
      <c r="CS982" s="69"/>
      <c r="CT982" s="69"/>
      <c r="CU982" s="66"/>
      <c r="CV982" s="69"/>
      <c r="CW982" s="69"/>
      <c r="CX982" s="69"/>
      <c r="CY982" s="66"/>
      <c r="CZ982" s="69"/>
      <c r="DA982" s="69"/>
      <c r="DB982" s="69"/>
      <c r="DC982" s="66"/>
      <c r="DD982" s="69"/>
      <c r="DE982" s="69"/>
      <c r="DF982" s="69"/>
      <c r="DG982" s="66"/>
      <c r="DH982" s="69"/>
      <c r="DI982" s="69"/>
      <c r="DJ982" s="69"/>
      <c r="DK982" s="70"/>
    </row>
    <row r="983" spans="63:115">
      <c r="BK983" s="69"/>
      <c r="BL983" s="69"/>
      <c r="BM983" s="69"/>
      <c r="BN983" s="66"/>
      <c r="BO983" s="69"/>
      <c r="BP983" s="69"/>
      <c r="BQ983" s="69"/>
      <c r="BR983" s="69"/>
      <c r="BS983" s="69"/>
      <c r="BT983" s="69"/>
      <c r="BU983" s="69"/>
      <c r="BV983" s="69"/>
      <c r="BW983" s="69"/>
      <c r="BX983" s="69"/>
      <c r="BY983" s="69"/>
      <c r="BZ983" s="69"/>
      <c r="CA983" s="66"/>
      <c r="CB983" s="69"/>
      <c r="CC983" s="69"/>
      <c r="CD983" s="69"/>
      <c r="CE983" s="66"/>
      <c r="CF983" s="69"/>
      <c r="CG983" s="69"/>
      <c r="CH983" s="69"/>
      <c r="CI983" s="66"/>
      <c r="CJ983" s="69"/>
      <c r="CK983" s="69"/>
      <c r="CL983" s="69"/>
      <c r="CM983" s="66"/>
      <c r="CN983" s="69"/>
      <c r="CO983" s="69"/>
      <c r="CP983" s="69"/>
      <c r="CQ983" s="66"/>
      <c r="CR983" s="69"/>
      <c r="CS983" s="69"/>
      <c r="CT983" s="69"/>
      <c r="CU983" s="66"/>
      <c r="CV983" s="69"/>
      <c r="CW983" s="69"/>
      <c r="CX983" s="69"/>
      <c r="CY983" s="66"/>
      <c r="CZ983" s="69"/>
      <c r="DA983" s="69"/>
      <c r="DB983" s="69"/>
      <c r="DC983" s="66"/>
      <c r="DD983" s="69"/>
      <c r="DE983" s="69"/>
      <c r="DF983" s="69"/>
      <c r="DG983" s="66"/>
      <c r="DH983" s="69"/>
      <c r="DI983" s="69"/>
      <c r="DJ983" s="69"/>
      <c r="DK983" s="70"/>
    </row>
    <row r="984" spans="63:115">
      <c r="BK984" s="69"/>
      <c r="BL984" s="69"/>
      <c r="BM984" s="69"/>
      <c r="BN984" s="66"/>
      <c r="BO984" s="69"/>
      <c r="BP984" s="69"/>
      <c r="BQ984" s="69"/>
      <c r="BR984" s="69"/>
      <c r="BS984" s="69"/>
      <c r="BT984" s="69"/>
      <c r="BU984" s="69"/>
      <c r="BV984" s="69"/>
      <c r="BW984" s="69"/>
      <c r="BX984" s="69"/>
      <c r="BY984" s="69"/>
      <c r="BZ984" s="69"/>
      <c r="CA984" s="66"/>
      <c r="CB984" s="69"/>
      <c r="CC984" s="69"/>
      <c r="CD984" s="69"/>
      <c r="CE984" s="66"/>
      <c r="CF984" s="69"/>
      <c r="CG984" s="69"/>
      <c r="CH984" s="69"/>
      <c r="CI984" s="66"/>
      <c r="CJ984" s="69"/>
      <c r="CK984" s="69"/>
      <c r="CL984" s="69"/>
      <c r="CM984" s="66"/>
      <c r="CN984" s="69"/>
      <c r="CO984" s="69"/>
      <c r="CP984" s="69"/>
      <c r="CQ984" s="66"/>
      <c r="CR984" s="69"/>
      <c r="CS984" s="69"/>
      <c r="CT984" s="69"/>
      <c r="CU984" s="66"/>
      <c r="CV984" s="69"/>
      <c r="CW984" s="69"/>
      <c r="CX984" s="69"/>
      <c r="CY984" s="66"/>
      <c r="CZ984" s="69"/>
      <c r="DA984" s="69"/>
      <c r="DB984" s="69"/>
      <c r="DC984" s="66"/>
      <c r="DD984" s="69"/>
      <c r="DE984" s="69"/>
      <c r="DF984" s="69"/>
      <c r="DG984" s="66"/>
      <c r="DH984" s="69"/>
      <c r="DI984" s="69"/>
      <c r="DJ984" s="69"/>
      <c r="DK984" s="70"/>
    </row>
    <row r="985" spans="63:115">
      <c r="BK985" s="69"/>
      <c r="BL985" s="69"/>
      <c r="BM985" s="69"/>
      <c r="BN985" s="66"/>
      <c r="BO985" s="69"/>
      <c r="BP985" s="69"/>
      <c r="BQ985" s="69"/>
      <c r="BR985" s="69"/>
      <c r="BS985" s="69"/>
      <c r="BT985" s="69"/>
      <c r="BU985" s="69"/>
      <c r="BV985" s="69"/>
      <c r="BW985" s="69"/>
      <c r="BX985" s="69"/>
      <c r="BY985" s="69"/>
      <c r="BZ985" s="69"/>
      <c r="CA985" s="66"/>
      <c r="CB985" s="69"/>
      <c r="CC985" s="69"/>
      <c r="CD985" s="69"/>
      <c r="CE985" s="66"/>
      <c r="CF985" s="69"/>
      <c r="CG985" s="69"/>
      <c r="CH985" s="69"/>
      <c r="CI985" s="66"/>
      <c r="CJ985" s="69"/>
      <c r="CK985" s="69"/>
      <c r="CL985" s="69"/>
      <c r="CM985" s="66"/>
      <c r="CN985" s="69"/>
      <c r="CO985" s="69"/>
      <c r="CP985" s="69"/>
      <c r="CQ985" s="66"/>
      <c r="CR985" s="69"/>
      <c r="CS985" s="69"/>
      <c r="CT985" s="69"/>
      <c r="CU985" s="66"/>
      <c r="CV985" s="69"/>
      <c r="CW985" s="69"/>
      <c r="CX985" s="69"/>
      <c r="CY985" s="66"/>
      <c r="CZ985" s="69"/>
      <c r="DA985" s="69"/>
      <c r="DB985" s="69"/>
      <c r="DC985" s="66"/>
      <c r="DD985" s="69"/>
      <c r="DE985" s="69"/>
      <c r="DF985" s="69"/>
      <c r="DG985" s="66"/>
      <c r="DH985" s="69"/>
      <c r="DI985" s="69"/>
      <c r="DJ985" s="69"/>
      <c r="DK985" s="70"/>
    </row>
    <row r="986" spans="63:115">
      <c r="BK986" s="69"/>
      <c r="BL986" s="69"/>
      <c r="BM986" s="69"/>
      <c r="BN986" s="66"/>
      <c r="BO986" s="69"/>
      <c r="BP986" s="69"/>
      <c r="BQ986" s="69"/>
      <c r="BR986" s="69"/>
      <c r="BS986" s="69"/>
      <c r="BT986" s="69"/>
      <c r="BU986" s="69"/>
      <c r="BV986" s="69"/>
      <c r="BW986" s="69"/>
      <c r="BX986" s="69"/>
      <c r="BY986" s="69"/>
      <c r="BZ986" s="69"/>
      <c r="CA986" s="66"/>
      <c r="CB986" s="69"/>
      <c r="CC986" s="69"/>
      <c r="CD986" s="69"/>
      <c r="CE986" s="66"/>
      <c r="CF986" s="69"/>
      <c r="CG986" s="69"/>
      <c r="CH986" s="69"/>
      <c r="CI986" s="66"/>
      <c r="CJ986" s="69"/>
      <c r="CK986" s="69"/>
      <c r="CL986" s="69"/>
      <c r="CM986" s="66"/>
      <c r="CN986" s="69"/>
      <c r="CO986" s="69"/>
      <c r="CP986" s="69"/>
      <c r="CQ986" s="66"/>
      <c r="CR986" s="69"/>
      <c r="CS986" s="69"/>
      <c r="CT986" s="69"/>
      <c r="CU986" s="66"/>
      <c r="CV986" s="69"/>
      <c r="CW986" s="69"/>
      <c r="CX986" s="69"/>
      <c r="CY986" s="66"/>
      <c r="CZ986" s="69"/>
      <c r="DA986" s="69"/>
      <c r="DB986" s="69"/>
      <c r="DC986" s="66"/>
      <c r="DD986" s="69"/>
      <c r="DE986" s="69"/>
      <c r="DF986" s="69"/>
      <c r="DG986" s="66"/>
      <c r="DH986" s="69"/>
      <c r="DI986" s="69"/>
      <c r="DJ986" s="69"/>
      <c r="DK986" s="70"/>
    </row>
    <row r="987" spans="63:115">
      <c r="BK987" s="69"/>
      <c r="BL987" s="69"/>
      <c r="BM987" s="69"/>
      <c r="BN987" s="66"/>
      <c r="BO987" s="69"/>
      <c r="BP987" s="69"/>
      <c r="BQ987" s="69"/>
      <c r="BR987" s="69"/>
      <c r="BS987" s="69"/>
      <c r="BT987" s="69"/>
      <c r="BU987" s="69"/>
      <c r="BV987" s="69"/>
      <c r="BW987" s="69"/>
      <c r="BX987" s="69"/>
      <c r="BY987" s="69"/>
      <c r="BZ987" s="69"/>
      <c r="CA987" s="66"/>
      <c r="CB987" s="69"/>
      <c r="CC987" s="69"/>
      <c r="CD987" s="69"/>
      <c r="CE987" s="66"/>
      <c r="CF987" s="69"/>
      <c r="CG987" s="69"/>
      <c r="CH987" s="69"/>
      <c r="CI987" s="66"/>
      <c r="CJ987" s="69"/>
      <c r="CK987" s="69"/>
      <c r="CL987" s="69"/>
      <c r="CM987" s="66"/>
      <c r="CN987" s="69"/>
      <c r="CO987" s="69"/>
      <c r="CP987" s="69"/>
      <c r="CQ987" s="66"/>
      <c r="CR987" s="69"/>
      <c r="CS987" s="69"/>
      <c r="CT987" s="69"/>
      <c r="CU987" s="66"/>
      <c r="CV987" s="69"/>
      <c r="CW987" s="69"/>
      <c r="CX987" s="69"/>
      <c r="CY987" s="66"/>
      <c r="CZ987" s="69"/>
      <c r="DA987" s="69"/>
      <c r="DB987" s="69"/>
      <c r="DC987" s="66"/>
      <c r="DD987" s="69"/>
      <c r="DE987" s="69"/>
      <c r="DF987" s="69"/>
      <c r="DG987" s="66"/>
      <c r="DH987" s="69"/>
      <c r="DI987" s="69"/>
      <c r="DJ987" s="69"/>
      <c r="DK987" s="70"/>
    </row>
    <row r="988" spans="63:115">
      <c r="BK988" s="69"/>
      <c r="BL988" s="69"/>
      <c r="BM988" s="69"/>
      <c r="BN988" s="66"/>
      <c r="BO988" s="69"/>
      <c r="BP988" s="69"/>
      <c r="BQ988" s="69"/>
      <c r="BR988" s="69"/>
      <c r="BS988" s="69"/>
      <c r="BT988" s="69"/>
      <c r="BU988" s="69"/>
      <c r="BV988" s="69"/>
      <c r="BW988" s="69"/>
      <c r="BX988" s="69"/>
      <c r="BY988" s="69"/>
      <c r="BZ988" s="69"/>
      <c r="CA988" s="66"/>
      <c r="CB988" s="69"/>
      <c r="CC988" s="69"/>
      <c r="CD988" s="69"/>
      <c r="CE988" s="66"/>
      <c r="CF988" s="69"/>
      <c r="CG988" s="69"/>
      <c r="CH988" s="69"/>
      <c r="CI988" s="66"/>
      <c r="CJ988" s="69"/>
      <c r="CK988" s="69"/>
      <c r="CL988" s="69"/>
      <c r="CM988" s="66"/>
      <c r="CN988" s="69"/>
      <c r="CO988" s="69"/>
      <c r="CP988" s="69"/>
      <c r="CQ988" s="66"/>
      <c r="CR988" s="69"/>
      <c r="CS988" s="69"/>
      <c r="CT988" s="69"/>
      <c r="CU988" s="66"/>
      <c r="CV988" s="69"/>
      <c r="CW988" s="69"/>
      <c r="CX988" s="69"/>
      <c r="CY988" s="66"/>
      <c r="CZ988" s="69"/>
      <c r="DA988" s="69"/>
      <c r="DB988" s="69"/>
      <c r="DC988" s="66"/>
      <c r="DD988" s="69"/>
      <c r="DE988" s="69"/>
      <c r="DF988" s="69"/>
      <c r="DG988" s="66"/>
      <c r="DH988" s="69"/>
      <c r="DI988" s="69"/>
      <c r="DJ988" s="69"/>
      <c r="DK988" s="70"/>
    </row>
    <row r="989" spans="63:115">
      <c r="BK989" s="69"/>
      <c r="BL989" s="69"/>
      <c r="BM989" s="69"/>
      <c r="BN989" s="66"/>
      <c r="BO989" s="69"/>
      <c r="BP989" s="69"/>
      <c r="BQ989" s="69"/>
      <c r="BR989" s="69"/>
      <c r="BS989" s="69"/>
      <c r="BT989" s="69"/>
      <c r="BU989" s="69"/>
      <c r="BV989" s="69"/>
      <c r="BW989" s="69"/>
      <c r="BX989" s="69"/>
      <c r="BY989" s="69"/>
      <c r="BZ989" s="69"/>
      <c r="CA989" s="66"/>
      <c r="CB989" s="69"/>
      <c r="CC989" s="69"/>
      <c r="CD989" s="69"/>
      <c r="CE989" s="66"/>
      <c r="CF989" s="69"/>
      <c r="CG989" s="69"/>
      <c r="CH989" s="69"/>
      <c r="CI989" s="66"/>
      <c r="CJ989" s="69"/>
      <c r="CK989" s="69"/>
      <c r="CL989" s="69"/>
      <c r="CM989" s="66"/>
      <c r="CN989" s="69"/>
      <c r="CO989" s="69"/>
      <c r="CP989" s="69"/>
      <c r="CQ989" s="66"/>
      <c r="CR989" s="69"/>
      <c r="CS989" s="69"/>
      <c r="CT989" s="69"/>
      <c r="CU989" s="66"/>
      <c r="CV989" s="69"/>
      <c r="CW989" s="69"/>
      <c r="CX989" s="69"/>
      <c r="CY989" s="66"/>
      <c r="CZ989" s="69"/>
      <c r="DA989" s="69"/>
      <c r="DB989" s="69"/>
      <c r="DC989" s="66"/>
      <c r="DD989" s="69"/>
      <c r="DE989" s="69"/>
      <c r="DF989" s="69"/>
      <c r="DG989" s="66"/>
      <c r="DH989" s="69"/>
      <c r="DI989" s="69"/>
      <c r="DJ989" s="69"/>
      <c r="DK989" s="70"/>
    </row>
    <row r="990" spans="63:115">
      <c r="BK990" s="69"/>
      <c r="BL990" s="69"/>
      <c r="BM990" s="69"/>
      <c r="BN990" s="66"/>
      <c r="BO990" s="69"/>
      <c r="BP990" s="69"/>
      <c r="BQ990" s="69"/>
      <c r="BR990" s="69"/>
      <c r="BS990" s="69"/>
      <c r="BT990" s="69"/>
      <c r="BU990" s="69"/>
      <c r="BV990" s="69"/>
      <c r="BW990" s="69"/>
      <c r="BX990" s="69"/>
      <c r="BY990" s="69"/>
      <c r="BZ990" s="69"/>
      <c r="CA990" s="66"/>
      <c r="CB990" s="69"/>
      <c r="CC990" s="69"/>
      <c r="CD990" s="69"/>
      <c r="CE990" s="66"/>
      <c r="CF990" s="69"/>
      <c r="CG990" s="69"/>
      <c r="CH990" s="69"/>
      <c r="CI990" s="66"/>
      <c r="CJ990" s="69"/>
      <c r="CK990" s="69"/>
      <c r="CL990" s="69"/>
      <c r="CM990" s="66"/>
      <c r="CN990" s="69"/>
      <c r="CO990" s="69"/>
      <c r="CP990" s="69"/>
      <c r="CQ990" s="66"/>
      <c r="CR990" s="69"/>
      <c r="CS990" s="69"/>
      <c r="CT990" s="69"/>
      <c r="CU990" s="66"/>
      <c r="CV990" s="69"/>
      <c r="CW990" s="69"/>
      <c r="CX990" s="69"/>
      <c r="CY990" s="66"/>
      <c r="CZ990" s="69"/>
      <c r="DA990" s="69"/>
      <c r="DB990" s="69"/>
      <c r="DC990" s="66"/>
      <c r="DD990" s="69"/>
      <c r="DE990" s="69"/>
      <c r="DF990" s="69"/>
      <c r="DG990" s="66"/>
      <c r="DH990" s="69"/>
      <c r="DI990" s="69"/>
      <c r="DJ990" s="69"/>
      <c r="DK990" s="70"/>
    </row>
    <row r="991" spans="63:115">
      <c r="BK991" s="69"/>
      <c r="BL991" s="69"/>
      <c r="BM991" s="69"/>
      <c r="BN991" s="66"/>
      <c r="BO991" s="69"/>
      <c r="BP991" s="69"/>
      <c r="BQ991" s="69"/>
      <c r="BR991" s="69"/>
      <c r="BS991" s="69"/>
      <c r="BT991" s="69"/>
      <c r="BU991" s="69"/>
      <c r="BV991" s="69"/>
      <c r="BW991" s="69"/>
      <c r="BX991" s="69"/>
      <c r="BY991" s="69"/>
      <c r="BZ991" s="69"/>
      <c r="CA991" s="66"/>
      <c r="CB991" s="69"/>
      <c r="CC991" s="69"/>
      <c r="CD991" s="69"/>
      <c r="CE991" s="66"/>
      <c r="CF991" s="69"/>
      <c r="CG991" s="69"/>
      <c r="CH991" s="69"/>
      <c r="CI991" s="66"/>
      <c r="CJ991" s="69"/>
      <c r="CK991" s="69"/>
      <c r="CL991" s="69"/>
      <c r="CM991" s="66"/>
      <c r="CN991" s="69"/>
      <c r="CO991" s="69"/>
      <c r="CP991" s="69"/>
      <c r="CQ991" s="66"/>
      <c r="CR991" s="69"/>
      <c r="CS991" s="69"/>
      <c r="CT991" s="69"/>
      <c r="CU991" s="66"/>
      <c r="CV991" s="69"/>
      <c r="CW991" s="69"/>
      <c r="CX991" s="69"/>
      <c r="CY991" s="66"/>
      <c r="CZ991" s="69"/>
      <c r="DA991" s="69"/>
      <c r="DB991" s="69"/>
      <c r="DC991" s="66"/>
      <c r="DD991" s="69"/>
      <c r="DE991" s="69"/>
      <c r="DF991" s="69"/>
      <c r="DG991" s="66"/>
      <c r="DH991" s="69"/>
      <c r="DI991" s="69"/>
      <c r="DJ991" s="69"/>
      <c r="DK991" s="70"/>
    </row>
    <row r="992" spans="63:115">
      <c r="BK992" s="69"/>
      <c r="BL992" s="69"/>
      <c r="BM992" s="69"/>
      <c r="BN992" s="66"/>
      <c r="BO992" s="69"/>
      <c r="BP992" s="69"/>
      <c r="BQ992" s="69"/>
      <c r="BR992" s="69"/>
      <c r="BS992" s="69"/>
      <c r="BT992" s="69"/>
      <c r="BU992" s="69"/>
      <c r="BV992" s="69"/>
      <c r="BW992" s="69"/>
      <c r="BX992" s="69"/>
      <c r="BY992" s="69"/>
      <c r="BZ992" s="69"/>
      <c r="CA992" s="66"/>
      <c r="CB992" s="69"/>
      <c r="CC992" s="69"/>
      <c r="CD992" s="69"/>
      <c r="CE992" s="66"/>
      <c r="CF992" s="69"/>
      <c r="CG992" s="69"/>
      <c r="CH992" s="69"/>
      <c r="CI992" s="66"/>
      <c r="CJ992" s="69"/>
      <c r="CK992" s="69"/>
      <c r="CL992" s="69"/>
      <c r="CM992" s="66"/>
      <c r="CN992" s="69"/>
      <c r="CO992" s="69"/>
      <c r="CP992" s="69"/>
      <c r="CQ992" s="66"/>
      <c r="CR992" s="69"/>
      <c r="CS992" s="69"/>
      <c r="CT992" s="69"/>
      <c r="CU992" s="66"/>
      <c r="CV992" s="69"/>
      <c r="CW992" s="69"/>
      <c r="CX992" s="69"/>
      <c r="CY992" s="66"/>
      <c r="CZ992" s="69"/>
      <c r="DA992" s="69"/>
      <c r="DB992" s="69"/>
      <c r="DC992" s="66"/>
      <c r="DD992" s="69"/>
      <c r="DE992" s="69"/>
      <c r="DF992" s="69"/>
      <c r="DG992" s="66"/>
      <c r="DH992" s="69"/>
      <c r="DI992" s="69"/>
      <c r="DJ992" s="69"/>
      <c r="DK992" s="70"/>
    </row>
    <row r="993" spans="63:115">
      <c r="BK993" s="69"/>
      <c r="BL993" s="69"/>
      <c r="BM993" s="69"/>
      <c r="BN993" s="66"/>
      <c r="BO993" s="69"/>
      <c r="BP993" s="69"/>
      <c r="BQ993" s="69"/>
      <c r="BR993" s="69"/>
      <c r="BS993" s="69"/>
      <c r="BT993" s="69"/>
      <c r="BU993" s="69"/>
      <c r="BV993" s="69"/>
      <c r="BW993" s="69"/>
      <c r="BX993" s="69"/>
      <c r="BY993" s="69"/>
      <c r="BZ993" s="69"/>
      <c r="CA993" s="66"/>
      <c r="CB993" s="69"/>
      <c r="CC993" s="69"/>
      <c r="CD993" s="69"/>
      <c r="CE993" s="66"/>
      <c r="CF993" s="69"/>
      <c r="CG993" s="69"/>
      <c r="CH993" s="69"/>
      <c r="CI993" s="66"/>
      <c r="CJ993" s="69"/>
      <c r="CK993" s="69"/>
      <c r="CL993" s="69"/>
      <c r="CM993" s="66"/>
      <c r="CN993" s="69"/>
      <c r="CO993" s="69"/>
      <c r="CP993" s="69"/>
      <c r="CQ993" s="66"/>
      <c r="CR993" s="69"/>
      <c r="CS993" s="69"/>
      <c r="CT993" s="69"/>
      <c r="CU993" s="66"/>
      <c r="CV993" s="69"/>
      <c r="CW993" s="69"/>
      <c r="CX993" s="69"/>
      <c r="CY993" s="66"/>
      <c r="CZ993" s="69"/>
      <c r="DA993" s="69"/>
      <c r="DB993" s="69"/>
      <c r="DC993" s="66"/>
      <c r="DD993" s="69"/>
      <c r="DE993" s="69"/>
      <c r="DF993" s="69"/>
      <c r="DG993" s="66"/>
      <c r="DH993" s="69"/>
      <c r="DI993" s="69"/>
      <c r="DJ993" s="69"/>
      <c r="DK993" s="70"/>
    </row>
    <row r="994" spans="63:115">
      <c r="BK994" s="69"/>
      <c r="BL994" s="69"/>
      <c r="BM994" s="69"/>
      <c r="BN994" s="66"/>
      <c r="BO994" s="69"/>
      <c r="BP994" s="69"/>
      <c r="BQ994" s="69"/>
      <c r="BR994" s="69"/>
      <c r="BS994" s="69"/>
      <c r="BT994" s="69"/>
      <c r="BU994" s="69"/>
      <c r="BV994" s="69"/>
      <c r="BW994" s="69"/>
      <c r="BX994" s="69"/>
      <c r="BY994" s="69"/>
      <c r="BZ994" s="69"/>
      <c r="CA994" s="66"/>
      <c r="CB994" s="69"/>
      <c r="CC994" s="69"/>
      <c r="CD994" s="69"/>
      <c r="CE994" s="66"/>
      <c r="CF994" s="69"/>
      <c r="CG994" s="69"/>
      <c r="CH994" s="69"/>
      <c r="CI994" s="66"/>
      <c r="CJ994" s="69"/>
      <c r="CK994" s="69"/>
      <c r="CL994" s="69"/>
      <c r="CM994" s="66"/>
      <c r="CN994" s="69"/>
      <c r="CO994" s="69"/>
      <c r="CP994" s="69"/>
      <c r="CQ994" s="66"/>
      <c r="CR994" s="69"/>
      <c r="CS994" s="69"/>
      <c r="CT994" s="69"/>
      <c r="CU994" s="66"/>
      <c r="CV994" s="69"/>
      <c r="CW994" s="69"/>
      <c r="CX994" s="69"/>
      <c r="CY994" s="66"/>
      <c r="CZ994" s="69"/>
      <c r="DA994" s="69"/>
      <c r="DB994" s="69"/>
      <c r="DC994" s="66"/>
      <c r="DD994" s="69"/>
      <c r="DE994" s="69"/>
      <c r="DF994" s="69"/>
      <c r="DG994" s="66"/>
      <c r="DH994" s="69"/>
      <c r="DI994" s="69"/>
      <c r="DJ994" s="69"/>
      <c r="DK994" s="70"/>
    </row>
    <row r="995" spans="63:115">
      <c r="BK995" s="69"/>
      <c r="BL995" s="69"/>
      <c r="BM995" s="69"/>
      <c r="BN995" s="66"/>
      <c r="BO995" s="69"/>
      <c r="BP995" s="69"/>
      <c r="BQ995" s="69"/>
      <c r="BR995" s="69"/>
      <c r="BS995" s="69"/>
      <c r="BT995" s="69"/>
      <c r="BU995" s="69"/>
      <c r="BV995" s="69"/>
      <c r="BW995" s="69"/>
      <c r="BX995" s="69"/>
      <c r="BY995" s="69"/>
      <c r="BZ995" s="69"/>
      <c r="CA995" s="66"/>
      <c r="CB995" s="69"/>
      <c r="CC995" s="69"/>
      <c r="CD995" s="69"/>
      <c r="CE995" s="66"/>
      <c r="CF995" s="69"/>
      <c r="CG995" s="69"/>
      <c r="CH995" s="69"/>
      <c r="CI995" s="66"/>
      <c r="CJ995" s="69"/>
      <c r="CK995" s="69"/>
      <c r="CL995" s="69"/>
      <c r="CM995" s="66"/>
      <c r="CN995" s="69"/>
      <c r="CO995" s="69"/>
      <c r="CP995" s="69"/>
      <c r="CQ995" s="66"/>
      <c r="CR995" s="69"/>
      <c r="CS995" s="69"/>
      <c r="CT995" s="69"/>
      <c r="CU995" s="66"/>
      <c r="CV995" s="69"/>
      <c r="CW995" s="69"/>
      <c r="CX995" s="69"/>
      <c r="CY995" s="66"/>
      <c r="CZ995" s="69"/>
      <c r="DA995" s="69"/>
      <c r="DB995" s="69"/>
      <c r="DC995" s="66"/>
      <c r="DD995" s="69"/>
      <c r="DE995" s="69"/>
      <c r="DF995" s="69"/>
      <c r="DG995" s="66"/>
      <c r="DH995" s="69"/>
      <c r="DI995" s="69"/>
      <c r="DJ995" s="69"/>
      <c r="DK995" s="70"/>
    </row>
    <row r="996" spans="63:115">
      <c r="BK996" s="69"/>
      <c r="BL996" s="69"/>
      <c r="BM996" s="69"/>
      <c r="BN996" s="66"/>
      <c r="BO996" s="69"/>
      <c r="BP996" s="69"/>
      <c r="BQ996" s="69"/>
      <c r="BR996" s="69"/>
      <c r="BS996" s="69"/>
      <c r="BT996" s="69"/>
      <c r="BU996" s="69"/>
      <c r="BV996" s="69"/>
      <c r="BW996" s="69"/>
      <c r="BX996" s="69"/>
      <c r="BY996" s="69"/>
      <c r="BZ996" s="69"/>
      <c r="CA996" s="66"/>
      <c r="CB996" s="69"/>
      <c r="CC996" s="69"/>
      <c r="CD996" s="69"/>
      <c r="CE996" s="66"/>
      <c r="CF996" s="69"/>
      <c r="CG996" s="69"/>
      <c r="CH996" s="69"/>
      <c r="CI996" s="66"/>
      <c r="CJ996" s="69"/>
      <c r="CK996" s="69"/>
      <c r="CL996" s="69"/>
      <c r="CM996" s="66"/>
      <c r="CN996" s="69"/>
      <c r="CO996" s="69"/>
      <c r="CP996" s="69"/>
      <c r="CQ996" s="66"/>
      <c r="CR996" s="69"/>
      <c r="CS996" s="69"/>
      <c r="CT996" s="69"/>
      <c r="CU996" s="66"/>
      <c r="CV996" s="69"/>
      <c r="CW996" s="69"/>
      <c r="CX996" s="69"/>
      <c r="CY996" s="66"/>
      <c r="CZ996" s="69"/>
      <c r="DA996" s="69"/>
      <c r="DB996" s="69"/>
      <c r="DC996" s="66"/>
      <c r="DD996" s="69"/>
      <c r="DE996" s="69"/>
      <c r="DF996" s="69"/>
      <c r="DG996" s="66"/>
      <c r="DH996" s="69"/>
      <c r="DI996" s="69"/>
      <c r="DJ996" s="69"/>
      <c r="DK996" s="70"/>
    </row>
    <row r="997" spans="63:115">
      <c r="BK997" s="69"/>
      <c r="BL997" s="69"/>
      <c r="BM997" s="69"/>
      <c r="BN997" s="66"/>
      <c r="BO997" s="69"/>
      <c r="BP997" s="69"/>
      <c r="BQ997" s="69"/>
      <c r="BR997" s="69"/>
      <c r="BS997" s="69"/>
      <c r="BT997" s="69"/>
      <c r="BU997" s="69"/>
      <c r="BV997" s="69"/>
      <c r="BW997" s="69"/>
      <c r="BX997" s="69"/>
      <c r="BY997" s="69"/>
      <c r="BZ997" s="69"/>
      <c r="CA997" s="66"/>
      <c r="CB997" s="69"/>
      <c r="CC997" s="69"/>
      <c r="CD997" s="69"/>
      <c r="CE997" s="66"/>
      <c r="CF997" s="69"/>
      <c r="CG997" s="69"/>
      <c r="CH997" s="69"/>
      <c r="CI997" s="66"/>
      <c r="CJ997" s="69"/>
      <c r="CK997" s="69"/>
      <c r="CL997" s="69"/>
      <c r="CM997" s="66"/>
      <c r="CN997" s="69"/>
      <c r="CO997" s="69"/>
      <c r="CP997" s="69"/>
      <c r="CQ997" s="66"/>
      <c r="CR997" s="69"/>
      <c r="CS997" s="69"/>
      <c r="CT997" s="69"/>
      <c r="CU997" s="66"/>
      <c r="CV997" s="69"/>
      <c r="CW997" s="69"/>
      <c r="CX997" s="69"/>
      <c r="CY997" s="66"/>
      <c r="CZ997" s="69"/>
      <c r="DA997" s="69"/>
      <c r="DB997" s="69"/>
      <c r="DC997" s="66"/>
      <c r="DD997" s="69"/>
      <c r="DE997" s="69"/>
      <c r="DF997" s="69"/>
      <c r="DG997" s="66"/>
      <c r="DH997" s="69"/>
      <c r="DI997" s="69"/>
      <c r="DJ997" s="69"/>
      <c r="DK997" s="70"/>
    </row>
    <row r="998" spans="63:115">
      <c r="BK998" s="69"/>
      <c r="BL998" s="69"/>
      <c r="BM998" s="69"/>
      <c r="BN998" s="66"/>
      <c r="BO998" s="69"/>
      <c r="BP998" s="69"/>
      <c r="BQ998" s="69"/>
      <c r="BR998" s="69"/>
      <c r="BS998" s="69"/>
      <c r="BT998" s="69"/>
      <c r="BU998" s="69"/>
      <c r="BV998" s="69"/>
      <c r="BW998" s="69"/>
      <c r="BX998" s="69"/>
      <c r="BY998" s="69"/>
      <c r="BZ998" s="69"/>
      <c r="CA998" s="66"/>
      <c r="CB998" s="69"/>
      <c r="CC998" s="69"/>
      <c r="CD998" s="69"/>
      <c r="CE998" s="66"/>
      <c r="CF998" s="69"/>
      <c r="CG998" s="69"/>
      <c r="CH998" s="69"/>
      <c r="CI998" s="66"/>
      <c r="CJ998" s="69"/>
      <c r="CK998" s="69"/>
      <c r="CL998" s="69"/>
      <c r="CM998" s="66"/>
      <c r="CN998" s="69"/>
      <c r="CO998" s="69"/>
      <c r="CP998" s="69"/>
      <c r="CQ998" s="66"/>
      <c r="CR998" s="69"/>
      <c r="CS998" s="69"/>
      <c r="CT998" s="69"/>
      <c r="CU998" s="66"/>
      <c r="CV998" s="69"/>
      <c r="CW998" s="69"/>
      <c r="CX998" s="69"/>
      <c r="CY998" s="66"/>
      <c r="CZ998" s="69"/>
      <c r="DA998" s="69"/>
      <c r="DB998" s="69"/>
      <c r="DC998" s="66"/>
      <c r="DD998" s="69"/>
      <c r="DE998" s="69"/>
      <c r="DF998" s="69"/>
      <c r="DG998" s="66"/>
      <c r="DH998" s="69"/>
      <c r="DI998" s="69"/>
      <c r="DJ998" s="69"/>
      <c r="DK998" s="70"/>
    </row>
    <row r="999" spans="63:115">
      <c r="BK999" s="69"/>
      <c r="BL999" s="69"/>
      <c r="BM999" s="69"/>
      <c r="BN999" s="66"/>
      <c r="BO999" s="69"/>
      <c r="BP999" s="69"/>
      <c r="BQ999" s="69"/>
      <c r="BR999" s="69"/>
      <c r="BS999" s="69"/>
      <c r="BT999" s="69"/>
      <c r="BU999" s="69"/>
      <c r="BV999" s="69"/>
      <c r="BW999" s="69"/>
      <c r="BX999" s="69"/>
      <c r="BY999" s="69"/>
      <c r="BZ999" s="69"/>
      <c r="CA999" s="66"/>
      <c r="CB999" s="69"/>
      <c r="CC999" s="69"/>
      <c r="CD999" s="69"/>
      <c r="CE999" s="66"/>
      <c r="CF999" s="69"/>
      <c r="CG999" s="69"/>
      <c r="CH999" s="69"/>
      <c r="CI999" s="66"/>
      <c r="CJ999" s="69"/>
      <c r="CK999" s="69"/>
      <c r="CL999" s="69"/>
      <c r="CM999" s="66"/>
      <c r="CN999" s="69"/>
      <c r="CO999" s="69"/>
      <c r="CP999" s="69"/>
      <c r="CQ999" s="66"/>
      <c r="CR999" s="69"/>
      <c r="CS999" s="69"/>
      <c r="CT999" s="69"/>
      <c r="CU999" s="66"/>
      <c r="CV999" s="69"/>
      <c r="CW999" s="69"/>
      <c r="CX999" s="69"/>
      <c r="CY999" s="66"/>
      <c r="CZ999" s="69"/>
      <c r="DA999" s="69"/>
      <c r="DB999" s="69"/>
      <c r="DC999" s="66"/>
      <c r="DD999" s="69"/>
      <c r="DE999" s="69"/>
      <c r="DF999" s="69"/>
      <c r="DG999" s="66"/>
      <c r="DH999" s="69"/>
      <c r="DI999" s="69"/>
      <c r="DJ999" s="69"/>
      <c r="DK999" s="70"/>
    </row>
    <row r="1000" spans="63:115">
      <c r="BK1000" s="69"/>
      <c r="BL1000" s="69"/>
      <c r="BM1000" s="69"/>
      <c r="BN1000" s="66"/>
      <c r="BO1000" s="69"/>
      <c r="BP1000" s="69"/>
      <c r="BQ1000" s="69"/>
      <c r="BR1000" s="69"/>
      <c r="BS1000" s="69"/>
      <c r="BT1000" s="69"/>
      <c r="BU1000" s="69"/>
      <c r="BV1000" s="69"/>
      <c r="BW1000" s="69"/>
      <c r="BX1000" s="69"/>
      <c r="BY1000" s="69"/>
      <c r="BZ1000" s="69"/>
      <c r="CA1000" s="66"/>
      <c r="CB1000" s="69"/>
      <c r="CC1000" s="69"/>
      <c r="CD1000" s="69"/>
      <c r="CE1000" s="66"/>
      <c r="CF1000" s="69"/>
      <c r="CG1000" s="69"/>
      <c r="CH1000" s="69"/>
      <c r="CI1000" s="66"/>
      <c r="CJ1000" s="69"/>
      <c r="CK1000" s="69"/>
      <c r="CL1000" s="69"/>
      <c r="CM1000" s="66"/>
      <c r="CN1000" s="69"/>
      <c r="CO1000" s="69"/>
      <c r="CP1000" s="69"/>
      <c r="CQ1000" s="66"/>
      <c r="CR1000" s="69"/>
      <c r="CS1000" s="69"/>
      <c r="CT1000" s="69"/>
      <c r="CU1000" s="66"/>
      <c r="CV1000" s="69"/>
      <c r="CW1000" s="69"/>
      <c r="CX1000" s="69"/>
      <c r="CY1000" s="66"/>
      <c r="CZ1000" s="69"/>
      <c r="DA1000" s="69"/>
      <c r="DB1000" s="69"/>
      <c r="DC1000" s="66"/>
      <c r="DD1000" s="69"/>
      <c r="DE1000" s="69"/>
      <c r="DF1000" s="69"/>
      <c r="DG1000" s="66"/>
      <c r="DH1000" s="69"/>
      <c r="DI1000" s="69"/>
      <c r="DJ1000" s="69"/>
      <c r="DK1000" s="70"/>
    </row>
    <row r="1001" spans="63:115">
      <c r="BK1001" s="69"/>
      <c r="BL1001" s="69"/>
      <c r="BM1001" s="69"/>
      <c r="BN1001" s="66"/>
      <c r="BO1001" s="69"/>
      <c r="BP1001" s="69"/>
      <c r="BQ1001" s="69"/>
      <c r="BR1001" s="69"/>
      <c r="BS1001" s="69"/>
      <c r="BT1001" s="69"/>
      <c r="BU1001" s="69"/>
      <c r="BV1001" s="69"/>
      <c r="BW1001" s="69"/>
      <c r="BX1001" s="69"/>
      <c r="BY1001" s="69"/>
      <c r="BZ1001" s="69"/>
      <c r="CA1001" s="66"/>
      <c r="CB1001" s="69"/>
      <c r="CC1001" s="69"/>
      <c r="CD1001" s="69"/>
      <c r="CE1001" s="66"/>
      <c r="CF1001" s="69"/>
      <c r="CG1001" s="69"/>
      <c r="CH1001" s="69"/>
      <c r="CI1001" s="66"/>
      <c r="CJ1001" s="69"/>
      <c r="CK1001" s="69"/>
      <c r="CL1001" s="69"/>
      <c r="CM1001" s="66"/>
      <c r="CN1001" s="69"/>
      <c r="CO1001" s="69"/>
      <c r="CP1001" s="69"/>
      <c r="CQ1001" s="66"/>
      <c r="CR1001" s="69"/>
      <c r="CS1001" s="69"/>
      <c r="CT1001" s="69"/>
      <c r="CU1001" s="66"/>
      <c r="CV1001" s="69"/>
      <c r="CW1001" s="69"/>
      <c r="CX1001" s="69"/>
      <c r="CY1001" s="66"/>
      <c r="CZ1001" s="69"/>
      <c r="DA1001" s="69"/>
      <c r="DB1001" s="69"/>
      <c r="DC1001" s="66"/>
      <c r="DD1001" s="69"/>
      <c r="DE1001" s="69"/>
      <c r="DF1001" s="69"/>
      <c r="DG1001" s="66"/>
      <c r="DH1001" s="69"/>
      <c r="DI1001" s="69"/>
      <c r="DJ1001" s="69"/>
      <c r="DK1001" s="70"/>
    </row>
    <row r="1002" spans="63:115">
      <c r="BK1002" s="69"/>
      <c r="BL1002" s="69"/>
      <c r="BM1002" s="69"/>
      <c r="BN1002" s="66"/>
      <c r="BO1002" s="69"/>
      <c r="BP1002" s="69"/>
      <c r="BQ1002" s="69"/>
      <c r="BR1002" s="69"/>
      <c r="BS1002" s="69"/>
      <c r="BT1002" s="69"/>
      <c r="BU1002" s="69"/>
      <c r="BV1002" s="69"/>
      <c r="BW1002" s="69"/>
      <c r="BX1002" s="69"/>
      <c r="BY1002" s="69"/>
      <c r="BZ1002" s="69"/>
      <c r="CA1002" s="66"/>
      <c r="CB1002" s="69"/>
      <c r="CC1002" s="69"/>
      <c r="CD1002" s="69"/>
      <c r="CE1002" s="66"/>
      <c r="CF1002" s="69"/>
      <c r="CG1002" s="69"/>
      <c r="CH1002" s="69"/>
      <c r="CI1002" s="66"/>
      <c r="CJ1002" s="69"/>
      <c r="CK1002" s="69"/>
      <c r="CL1002" s="69"/>
      <c r="CM1002" s="66"/>
      <c r="CN1002" s="69"/>
      <c r="CO1002" s="69"/>
      <c r="CP1002" s="69"/>
      <c r="CQ1002" s="66"/>
      <c r="CR1002" s="69"/>
      <c r="CS1002" s="69"/>
      <c r="CT1002" s="69"/>
      <c r="CU1002" s="66"/>
      <c r="CV1002" s="69"/>
      <c r="CW1002" s="69"/>
      <c r="CX1002" s="69"/>
      <c r="CY1002" s="66"/>
      <c r="CZ1002" s="69"/>
      <c r="DA1002" s="69"/>
      <c r="DB1002" s="69"/>
      <c r="DC1002" s="66"/>
      <c r="DD1002" s="69"/>
      <c r="DE1002" s="69"/>
      <c r="DF1002" s="69"/>
      <c r="DG1002" s="66"/>
      <c r="DH1002" s="69"/>
      <c r="DI1002" s="69"/>
      <c r="DJ1002" s="69"/>
      <c r="DK1002" s="70"/>
    </row>
    <row r="1003" spans="63:115">
      <c r="BK1003" s="69"/>
      <c r="BL1003" s="69"/>
      <c r="BM1003" s="69"/>
      <c r="BN1003" s="66"/>
      <c r="BO1003" s="69"/>
      <c r="BP1003" s="69"/>
      <c r="BQ1003" s="69"/>
      <c r="BR1003" s="69"/>
      <c r="BS1003" s="69"/>
      <c r="BT1003" s="69"/>
      <c r="BU1003" s="69"/>
      <c r="BV1003" s="69"/>
      <c r="BW1003" s="69"/>
      <c r="BX1003" s="69"/>
      <c r="BY1003" s="69"/>
      <c r="BZ1003" s="69"/>
      <c r="CA1003" s="66"/>
      <c r="CB1003" s="69"/>
      <c r="CC1003" s="69"/>
      <c r="CD1003" s="69"/>
      <c r="CE1003" s="66"/>
      <c r="CF1003" s="69"/>
      <c r="CG1003" s="69"/>
      <c r="CH1003" s="69"/>
      <c r="CI1003" s="66"/>
      <c r="CJ1003" s="69"/>
      <c r="CK1003" s="69"/>
      <c r="CL1003" s="69"/>
      <c r="CM1003" s="66"/>
      <c r="CN1003" s="69"/>
      <c r="CO1003" s="69"/>
      <c r="CP1003" s="69"/>
      <c r="CQ1003" s="66"/>
      <c r="CR1003" s="69"/>
      <c r="CS1003" s="69"/>
      <c r="CT1003" s="69"/>
      <c r="CU1003" s="66"/>
      <c r="CV1003" s="69"/>
      <c r="CW1003" s="69"/>
      <c r="CX1003" s="69"/>
      <c r="CY1003" s="66"/>
      <c r="CZ1003" s="69"/>
      <c r="DA1003" s="69"/>
      <c r="DB1003" s="69"/>
      <c r="DC1003" s="66"/>
      <c r="DD1003" s="69"/>
      <c r="DE1003" s="69"/>
      <c r="DF1003" s="69"/>
      <c r="DG1003" s="66"/>
      <c r="DH1003" s="69"/>
      <c r="DI1003" s="69"/>
      <c r="DJ1003" s="69"/>
      <c r="DK1003" s="70"/>
    </row>
    <row r="1004" spans="63:115">
      <c r="BK1004" s="69"/>
      <c r="BL1004" s="69"/>
      <c r="BM1004" s="69"/>
      <c r="BN1004" s="66"/>
      <c r="BO1004" s="69"/>
      <c r="BP1004" s="69"/>
      <c r="BQ1004" s="69"/>
      <c r="BR1004" s="69"/>
      <c r="BS1004" s="69"/>
      <c r="BT1004" s="69"/>
      <c r="BU1004" s="69"/>
      <c r="BV1004" s="69"/>
      <c r="BW1004" s="69"/>
      <c r="BX1004" s="69"/>
      <c r="BY1004" s="69"/>
      <c r="BZ1004" s="69"/>
      <c r="CA1004" s="66"/>
      <c r="CB1004" s="69"/>
      <c r="CC1004" s="69"/>
      <c r="CD1004" s="69"/>
      <c r="CE1004" s="66"/>
      <c r="CF1004" s="69"/>
      <c r="CG1004" s="69"/>
      <c r="CH1004" s="69"/>
      <c r="CI1004" s="66"/>
      <c r="CJ1004" s="69"/>
      <c r="CK1004" s="69"/>
      <c r="CL1004" s="69"/>
      <c r="CM1004" s="66"/>
      <c r="CN1004" s="69"/>
      <c r="CO1004" s="69"/>
      <c r="CP1004" s="69"/>
      <c r="CQ1004" s="66"/>
      <c r="CR1004" s="69"/>
      <c r="CS1004" s="69"/>
      <c r="CT1004" s="69"/>
      <c r="CU1004" s="66"/>
      <c r="CV1004" s="69"/>
      <c r="CW1004" s="69"/>
      <c r="CX1004" s="69"/>
      <c r="CY1004" s="66"/>
      <c r="CZ1004" s="69"/>
      <c r="DA1004" s="69"/>
      <c r="DB1004" s="69"/>
      <c r="DC1004" s="66"/>
      <c r="DD1004" s="69"/>
      <c r="DE1004" s="69"/>
      <c r="DF1004" s="69"/>
      <c r="DG1004" s="66"/>
      <c r="DH1004" s="69"/>
      <c r="DI1004" s="69"/>
      <c r="DJ1004" s="69"/>
      <c r="DK1004" s="70"/>
    </row>
    <row r="1005" spans="63:115">
      <c r="BK1005" s="69"/>
      <c r="BL1005" s="69"/>
      <c r="BM1005" s="69"/>
      <c r="BN1005" s="66"/>
      <c r="BO1005" s="69"/>
      <c r="BP1005" s="69"/>
      <c r="BQ1005" s="69"/>
      <c r="BR1005" s="69"/>
      <c r="BS1005" s="69"/>
      <c r="BT1005" s="69"/>
      <c r="BU1005" s="69"/>
      <c r="BV1005" s="69"/>
      <c r="BW1005" s="69"/>
      <c r="BX1005" s="69"/>
      <c r="BY1005" s="69"/>
      <c r="BZ1005" s="69"/>
      <c r="CA1005" s="66"/>
      <c r="CB1005" s="69"/>
      <c r="CC1005" s="69"/>
      <c r="CD1005" s="69"/>
      <c r="CE1005" s="66"/>
      <c r="CF1005" s="69"/>
      <c r="CG1005" s="69"/>
      <c r="CH1005" s="69"/>
      <c r="CI1005" s="66"/>
      <c r="CJ1005" s="69"/>
      <c r="CK1005" s="69"/>
      <c r="CL1005" s="69"/>
      <c r="CM1005" s="66"/>
      <c r="CN1005" s="69"/>
      <c r="CO1005" s="69"/>
      <c r="CP1005" s="69"/>
      <c r="CQ1005" s="66"/>
      <c r="CR1005" s="69"/>
      <c r="CS1005" s="69"/>
      <c r="CT1005" s="69"/>
      <c r="CU1005" s="66"/>
      <c r="CV1005" s="69"/>
      <c r="CW1005" s="69"/>
      <c r="CX1005" s="69"/>
      <c r="CY1005" s="66"/>
      <c r="CZ1005" s="69"/>
      <c r="DA1005" s="69"/>
      <c r="DB1005" s="69"/>
      <c r="DC1005" s="66"/>
      <c r="DD1005" s="69"/>
      <c r="DE1005" s="69"/>
      <c r="DF1005" s="69"/>
      <c r="DG1005" s="66"/>
      <c r="DH1005" s="69"/>
      <c r="DI1005" s="69"/>
      <c r="DJ1005" s="69"/>
      <c r="DK1005" s="70"/>
    </row>
    <row r="1006" spans="63:115">
      <c r="BK1006" s="69"/>
      <c r="BL1006" s="69"/>
      <c r="BM1006" s="69"/>
      <c r="BN1006" s="66"/>
      <c r="BO1006" s="69"/>
      <c r="BP1006" s="69"/>
      <c r="BQ1006" s="69"/>
      <c r="BR1006" s="69"/>
      <c r="BS1006" s="69"/>
      <c r="BT1006" s="69"/>
      <c r="BU1006" s="69"/>
      <c r="BV1006" s="69"/>
      <c r="BW1006" s="69"/>
      <c r="BX1006" s="69"/>
      <c r="BY1006" s="69"/>
      <c r="BZ1006" s="69"/>
      <c r="CA1006" s="66"/>
      <c r="CB1006" s="69"/>
      <c r="CC1006" s="69"/>
      <c r="CD1006" s="69"/>
      <c r="CE1006" s="66"/>
      <c r="CF1006" s="69"/>
      <c r="CG1006" s="69"/>
      <c r="CH1006" s="69"/>
      <c r="CI1006" s="66"/>
      <c r="CJ1006" s="69"/>
      <c r="CK1006" s="69"/>
      <c r="CL1006" s="69"/>
      <c r="CM1006" s="66"/>
      <c r="CN1006" s="69"/>
      <c r="CO1006" s="69"/>
      <c r="CP1006" s="69"/>
      <c r="CQ1006" s="66"/>
      <c r="CR1006" s="69"/>
      <c r="CS1006" s="69"/>
      <c r="CT1006" s="69"/>
      <c r="CU1006" s="66"/>
      <c r="CV1006" s="69"/>
      <c r="CW1006" s="69"/>
      <c r="CX1006" s="69"/>
      <c r="CY1006" s="66"/>
      <c r="CZ1006" s="69"/>
      <c r="DA1006" s="69"/>
      <c r="DB1006" s="69"/>
      <c r="DC1006" s="66"/>
      <c r="DD1006" s="69"/>
      <c r="DE1006" s="69"/>
      <c r="DF1006" s="69"/>
      <c r="DG1006" s="66"/>
      <c r="DH1006" s="69"/>
      <c r="DI1006" s="69"/>
      <c r="DJ1006" s="69"/>
      <c r="DK1006" s="70"/>
    </row>
    <row r="1007" spans="63:115">
      <c r="BK1007" s="69"/>
      <c r="BL1007" s="69"/>
      <c r="BM1007" s="69"/>
      <c r="BN1007" s="66"/>
      <c r="BO1007" s="69"/>
      <c r="BP1007" s="69"/>
      <c r="BQ1007" s="69"/>
      <c r="BR1007" s="69"/>
      <c r="BS1007" s="69"/>
      <c r="BT1007" s="69"/>
      <c r="BU1007" s="69"/>
      <c r="BV1007" s="69"/>
      <c r="BW1007" s="69"/>
      <c r="BX1007" s="69"/>
      <c r="BY1007" s="69"/>
      <c r="BZ1007" s="69"/>
      <c r="CA1007" s="66"/>
      <c r="CB1007" s="69"/>
      <c r="CC1007" s="69"/>
      <c r="CD1007" s="69"/>
      <c r="CE1007" s="66"/>
      <c r="CF1007" s="69"/>
      <c r="CG1007" s="69"/>
      <c r="CH1007" s="69"/>
      <c r="CI1007" s="66"/>
      <c r="CJ1007" s="69"/>
      <c r="CK1007" s="69"/>
      <c r="CL1007" s="69"/>
      <c r="CM1007" s="66"/>
      <c r="CN1007" s="69"/>
      <c r="CO1007" s="69"/>
      <c r="CP1007" s="69"/>
      <c r="CQ1007" s="66"/>
      <c r="CR1007" s="69"/>
      <c r="CS1007" s="69"/>
      <c r="CT1007" s="69"/>
      <c r="CU1007" s="66"/>
      <c r="CV1007" s="69"/>
      <c r="CW1007" s="69"/>
      <c r="CX1007" s="69"/>
      <c r="CY1007" s="66"/>
      <c r="CZ1007" s="69"/>
      <c r="DA1007" s="69"/>
      <c r="DB1007" s="69"/>
      <c r="DC1007" s="66"/>
      <c r="DD1007" s="69"/>
      <c r="DE1007" s="69"/>
      <c r="DF1007" s="69"/>
      <c r="DG1007" s="66"/>
      <c r="DH1007" s="69"/>
      <c r="DI1007" s="69"/>
      <c r="DJ1007" s="69"/>
      <c r="DK1007" s="70"/>
    </row>
    <row r="1008" spans="63:115">
      <c r="BK1008" s="69"/>
      <c r="BL1008" s="69"/>
      <c r="BM1008" s="69"/>
      <c r="BN1008" s="66"/>
      <c r="BO1008" s="69"/>
      <c r="BP1008" s="69"/>
      <c r="BQ1008" s="69"/>
      <c r="BR1008" s="69"/>
      <c r="BS1008" s="69"/>
      <c r="BT1008" s="69"/>
      <c r="BU1008" s="69"/>
      <c r="BV1008" s="69"/>
      <c r="BW1008" s="69"/>
      <c r="BX1008" s="69"/>
      <c r="BY1008" s="69"/>
      <c r="BZ1008" s="69"/>
      <c r="CA1008" s="66"/>
      <c r="CB1008" s="69"/>
      <c r="CC1008" s="69"/>
      <c r="CD1008" s="69"/>
      <c r="CE1008" s="66"/>
      <c r="CF1008" s="69"/>
      <c r="CG1008" s="69"/>
      <c r="CH1008" s="69"/>
      <c r="CI1008" s="66"/>
      <c r="CJ1008" s="69"/>
      <c r="CK1008" s="69"/>
      <c r="CL1008" s="69"/>
      <c r="CM1008" s="66"/>
      <c r="CN1008" s="69"/>
      <c r="CO1008" s="69"/>
      <c r="CP1008" s="69"/>
      <c r="CQ1008" s="66"/>
      <c r="CR1008" s="69"/>
      <c r="CS1008" s="69"/>
      <c r="CT1008" s="69"/>
      <c r="CU1008" s="66"/>
      <c r="CV1008" s="69"/>
      <c r="CW1008" s="69"/>
      <c r="CX1008" s="69"/>
      <c r="CY1008" s="66"/>
      <c r="CZ1008" s="69"/>
      <c r="DA1008" s="69"/>
      <c r="DB1008" s="69"/>
      <c r="DC1008" s="66"/>
      <c r="DD1008" s="69"/>
      <c r="DE1008" s="69"/>
      <c r="DF1008" s="69"/>
      <c r="DG1008" s="66"/>
      <c r="DH1008" s="69"/>
      <c r="DI1008" s="69"/>
      <c r="DJ1008" s="69"/>
      <c r="DK1008" s="70"/>
    </row>
    <row r="1009" spans="63:115">
      <c r="BK1009" s="69"/>
      <c r="BL1009" s="69"/>
      <c r="BM1009" s="69"/>
      <c r="BN1009" s="66"/>
      <c r="BO1009" s="69"/>
      <c r="BP1009" s="69"/>
      <c r="BQ1009" s="69"/>
      <c r="BR1009" s="69"/>
      <c r="BS1009" s="69"/>
      <c r="BT1009" s="69"/>
      <c r="BU1009" s="69"/>
      <c r="BV1009" s="69"/>
      <c r="BW1009" s="69"/>
      <c r="BX1009" s="69"/>
      <c r="BY1009" s="69"/>
      <c r="BZ1009" s="69"/>
      <c r="CA1009" s="66"/>
      <c r="CB1009" s="69"/>
      <c r="CC1009" s="69"/>
      <c r="CD1009" s="69"/>
      <c r="CE1009" s="66"/>
      <c r="CF1009" s="69"/>
      <c r="CG1009" s="69"/>
      <c r="CH1009" s="69"/>
      <c r="CI1009" s="66"/>
      <c r="CJ1009" s="69"/>
      <c r="CK1009" s="69"/>
      <c r="CL1009" s="69"/>
      <c r="CM1009" s="66"/>
      <c r="CN1009" s="69"/>
      <c r="CO1009" s="69"/>
      <c r="CP1009" s="69"/>
      <c r="CQ1009" s="66"/>
      <c r="CR1009" s="69"/>
      <c r="CS1009" s="69"/>
      <c r="CT1009" s="69"/>
      <c r="CU1009" s="66"/>
      <c r="CV1009" s="69"/>
      <c r="CW1009" s="69"/>
      <c r="CX1009" s="69"/>
      <c r="CY1009" s="66"/>
      <c r="CZ1009" s="69"/>
      <c r="DA1009" s="69"/>
      <c r="DB1009" s="69"/>
      <c r="DC1009" s="66"/>
      <c r="DD1009" s="69"/>
      <c r="DE1009" s="69"/>
      <c r="DF1009" s="69"/>
      <c r="DG1009" s="66"/>
      <c r="DH1009" s="69"/>
      <c r="DI1009" s="69"/>
      <c r="DJ1009" s="69"/>
      <c r="DK1009" s="70"/>
    </row>
    <row r="1010" spans="63:115">
      <c r="BK1010" s="69"/>
      <c r="BL1010" s="69"/>
      <c r="BM1010" s="69"/>
      <c r="BN1010" s="66"/>
      <c r="BO1010" s="69"/>
      <c r="BP1010" s="69"/>
      <c r="BQ1010" s="69"/>
      <c r="BR1010" s="69"/>
      <c r="BS1010" s="69"/>
      <c r="BT1010" s="69"/>
      <c r="BU1010" s="69"/>
      <c r="BV1010" s="69"/>
      <c r="BW1010" s="69"/>
      <c r="BX1010" s="69"/>
      <c r="BY1010" s="69"/>
      <c r="BZ1010" s="69"/>
      <c r="CA1010" s="66"/>
      <c r="CB1010" s="69"/>
      <c r="CC1010" s="69"/>
      <c r="CD1010" s="69"/>
      <c r="CE1010" s="66"/>
      <c r="CF1010" s="69"/>
      <c r="CG1010" s="69"/>
      <c r="CH1010" s="69"/>
      <c r="CI1010" s="66"/>
      <c r="CJ1010" s="69"/>
      <c r="CK1010" s="69"/>
      <c r="CL1010" s="69"/>
      <c r="CM1010" s="66"/>
      <c r="CN1010" s="69"/>
      <c r="CO1010" s="69"/>
      <c r="CP1010" s="69"/>
      <c r="CQ1010" s="66"/>
      <c r="CR1010" s="69"/>
      <c r="CS1010" s="69"/>
      <c r="CT1010" s="69"/>
      <c r="CU1010" s="66"/>
      <c r="CV1010" s="69"/>
      <c r="CW1010" s="69"/>
      <c r="CX1010" s="69"/>
      <c r="CY1010" s="66"/>
      <c r="CZ1010" s="69"/>
      <c r="DA1010" s="69"/>
      <c r="DB1010" s="69"/>
      <c r="DC1010" s="66"/>
      <c r="DD1010" s="69"/>
      <c r="DE1010" s="69"/>
      <c r="DF1010" s="69"/>
      <c r="DG1010" s="66"/>
      <c r="DH1010" s="69"/>
      <c r="DI1010" s="69"/>
      <c r="DJ1010" s="69"/>
      <c r="DK1010" s="70"/>
    </row>
    <row r="1011" spans="63:115">
      <c r="BK1011" s="69"/>
      <c r="BL1011" s="69"/>
      <c r="BM1011" s="69"/>
      <c r="BN1011" s="66"/>
      <c r="BO1011" s="69"/>
      <c r="BP1011" s="69"/>
      <c r="BQ1011" s="69"/>
      <c r="BR1011" s="69"/>
      <c r="BS1011" s="69"/>
      <c r="BT1011" s="69"/>
      <c r="BU1011" s="69"/>
      <c r="BV1011" s="69"/>
      <c r="BW1011" s="69"/>
      <c r="BX1011" s="69"/>
      <c r="BY1011" s="69"/>
      <c r="BZ1011" s="69"/>
      <c r="CA1011" s="66"/>
      <c r="CB1011" s="69"/>
      <c r="CC1011" s="69"/>
      <c r="CD1011" s="69"/>
      <c r="CE1011" s="66"/>
      <c r="CF1011" s="69"/>
      <c r="CG1011" s="69"/>
      <c r="CH1011" s="69"/>
      <c r="CI1011" s="66"/>
      <c r="CJ1011" s="69"/>
      <c r="CK1011" s="69"/>
      <c r="CL1011" s="69"/>
      <c r="CM1011" s="66"/>
      <c r="CN1011" s="69"/>
      <c r="CO1011" s="69"/>
      <c r="CP1011" s="69"/>
      <c r="CQ1011" s="66"/>
      <c r="CR1011" s="69"/>
      <c r="CS1011" s="69"/>
      <c r="CT1011" s="69"/>
      <c r="CU1011" s="66"/>
      <c r="CV1011" s="69"/>
      <c r="CW1011" s="69"/>
      <c r="CX1011" s="69"/>
      <c r="CY1011" s="66"/>
      <c r="CZ1011" s="69"/>
      <c r="DA1011" s="69"/>
      <c r="DB1011" s="69"/>
      <c r="DC1011" s="66"/>
      <c r="DD1011" s="69"/>
      <c r="DE1011" s="69"/>
      <c r="DF1011" s="69"/>
      <c r="DG1011" s="66"/>
      <c r="DH1011" s="69"/>
      <c r="DI1011" s="69"/>
      <c r="DJ1011" s="69"/>
      <c r="DK1011" s="70"/>
    </row>
    <row r="1012" spans="63:115">
      <c r="BK1012" s="69"/>
      <c r="BL1012" s="69"/>
      <c r="BM1012" s="69"/>
      <c r="BN1012" s="66"/>
      <c r="BO1012" s="69"/>
      <c r="BP1012" s="69"/>
      <c r="BQ1012" s="69"/>
      <c r="BR1012" s="69"/>
      <c r="BS1012" s="69"/>
      <c r="BT1012" s="69"/>
      <c r="BU1012" s="69"/>
      <c r="BV1012" s="69"/>
      <c r="BW1012" s="69"/>
      <c r="BX1012" s="69"/>
      <c r="BY1012" s="69"/>
      <c r="BZ1012" s="69"/>
      <c r="CA1012" s="66"/>
      <c r="CB1012" s="69"/>
      <c r="CC1012" s="69"/>
      <c r="CD1012" s="69"/>
      <c r="CE1012" s="66"/>
      <c r="CF1012" s="69"/>
      <c r="CG1012" s="69"/>
      <c r="CH1012" s="69"/>
      <c r="CI1012" s="66"/>
      <c r="CJ1012" s="69"/>
      <c r="CK1012" s="69"/>
      <c r="CL1012" s="69"/>
      <c r="CM1012" s="66"/>
      <c r="CN1012" s="69"/>
      <c r="CO1012" s="69"/>
      <c r="CP1012" s="69"/>
      <c r="CQ1012" s="66"/>
      <c r="CR1012" s="69"/>
      <c r="CS1012" s="69"/>
      <c r="CT1012" s="69"/>
      <c r="CU1012" s="66"/>
      <c r="CV1012" s="69"/>
      <c r="CW1012" s="69"/>
      <c r="CX1012" s="69"/>
      <c r="CY1012" s="66"/>
      <c r="CZ1012" s="69"/>
      <c r="DA1012" s="69"/>
      <c r="DB1012" s="69"/>
      <c r="DC1012" s="66"/>
      <c r="DD1012" s="69"/>
      <c r="DE1012" s="69"/>
      <c r="DF1012" s="69"/>
      <c r="DG1012" s="66"/>
      <c r="DH1012" s="69"/>
      <c r="DI1012" s="69"/>
      <c r="DJ1012" s="69"/>
      <c r="DK1012" s="70"/>
    </row>
    <row r="1013" spans="63:115">
      <c r="BK1013" s="69"/>
      <c r="BL1013" s="69"/>
      <c r="BM1013" s="69"/>
      <c r="BN1013" s="66"/>
      <c r="BO1013" s="69"/>
      <c r="BP1013" s="69"/>
      <c r="BQ1013" s="69"/>
      <c r="BR1013" s="69"/>
      <c r="BS1013" s="69"/>
      <c r="BT1013" s="69"/>
      <c r="BU1013" s="69"/>
      <c r="BV1013" s="69"/>
      <c r="BW1013" s="69"/>
      <c r="BX1013" s="69"/>
      <c r="BY1013" s="69"/>
      <c r="BZ1013" s="69"/>
      <c r="CA1013" s="66"/>
      <c r="CB1013" s="69"/>
      <c r="CC1013" s="69"/>
      <c r="CD1013" s="69"/>
      <c r="CE1013" s="66"/>
      <c r="CF1013" s="69"/>
      <c r="CG1013" s="69"/>
      <c r="CH1013" s="69"/>
      <c r="CI1013" s="66"/>
      <c r="CJ1013" s="69"/>
      <c r="CK1013" s="69"/>
      <c r="CL1013" s="69"/>
      <c r="CM1013" s="66"/>
      <c r="CN1013" s="69"/>
      <c r="CO1013" s="69"/>
      <c r="CP1013" s="69"/>
      <c r="CQ1013" s="66"/>
      <c r="CR1013" s="69"/>
      <c r="CS1013" s="69"/>
      <c r="CT1013" s="69"/>
      <c r="CU1013" s="66"/>
      <c r="CV1013" s="69"/>
      <c r="CW1013" s="69"/>
      <c r="CX1013" s="69"/>
      <c r="CY1013" s="66"/>
      <c r="CZ1013" s="69"/>
      <c r="DA1013" s="69"/>
      <c r="DB1013" s="69"/>
      <c r="DC1013" s="66"/>
      <c r="DD1013" s="69"/>
      <c r="DE1013" s="69"/>
      <c r="DF1013" s="69"/>
      <c r="DG1013" s="66"/>
      <c r="DH1013" s="69"/>
      <c r="DI1013" s="69"/>
      <c r="DJ1013" s="69"/>
      <c r="DK1013" s="70"/>
    </row>
    <row r="1014" spans="63:115">
      <c r="BK1014" s="69"/>
      <c r="BL1014" s="69"/>
      <c r="BM1014" s="69"/>
      <c r="BN1014" s="66"/>
      <c r="BO1014" s="69"/>
      <c r="BP1014" s="69"/>
      <c r="BQ1014" s="69"/>
      <c r="BR1014" s="69"/>
      <c r="BS1014" s="69"/>
      <c r="BT1014" s="69"/>
      <c r="BU1014" s="69"/>
      <c r="BV1014" s="69"/>
      <c r="BW1014" s="69"/>
      <c r="BX1014" s="69"/>
      <c r="BY1014" s="69"/>
      <c r="BZ1014" s="69"/>
      <c r="CA1014" s="66"/>
      <c r="CB1014" s="69"/>
      <c r="CC1014" s="69"/>
      <c r="CD1014" s="69"/>
      <c r="CE1014" s="66"/>
      <c r="CF1014" s="69"/>
      <c r="CG1014" s="69"/>
      <c r="CH1014" s="69"/>
      <c r="CI1014" s="66"/>
      <c r="CJ1014" s="69"/>
      <c r="CK1014" s="69"/>
      <c r="CL1014" s="69"/>
      <c r="CM1014" s="66"/>
      <c r="CN1014" s="69"/>
      <c r="CO1014" s="69"/>
      <c r="CP1014" s="69"/>
      <c r="CQ1014" s="66"/>
      <c r="CR1014" s="69"/>
      <c r="CS1014" s="69"/>
      <c r="CT1014" s="69"/>
      <c r="CU1014" s="66"/>
      <c r="CV1014" s="69"/>
      <c r="CW1014" s="69"/>
      <c r="CX1014" s="69"/>
      <c r="CY1014" s="66"/>
      <c r="CZ1014" s="69"/>
      <c r="DA1014" s="69"/>
      <c r="DB1014" s="69"/>
      <c r="DC1014" s="66"/>
      <c r="DD1014" s="69"/>
      <c r="DE1014" s="69"/>
      <c r="DF1014" s="69"/>
      <c r="DG1014" s="66"/>
      <c r="DH1014" s="69"/>
      <c r="DI1014" s="69"/>
      <c r="DJ1014" s="69"/>
      <c r="DK1014" s="70"/>
    </row>
    <row r="1015" spans="63:115">
      <c r="BK1015" s="69"/>
      <c r="BL1015" s="69"/>
      <c r="BM1015" s="69"/>
      <c r="BN1015" s="66"/>
      <c r="BO1015" s="69"/>
      <c r="BP1015" s="69"/>
      <c r="BQ1015" s="69"/>
      <c r="BR1015" s="69"/>
      <c r="BS1015" s="69"/>
      <c r="BT1015" s="69"/>
      <c r="BU1015" s="69"/>
      <c r="BV1015" s="69"/>
      <c r="BW1015" s="69"/>
      <c r="BX1015" s="69"/>
      <c r="BY1015" s="69"/>
      <c r="BZ1015" s="69"/>
      <c r="CA1015" s="66"/>
      <c r="CB1015" s="69"/>
      <c r="CC1015" s="69"/>
      <c r="CD1015" s="69"/>
      <c r="CE1015" s="66"/>
      <c r="CF1015" s="69"/>
      <c r="CG1015" s="69"/>
      <c r="CH1015" s="69"/>
      <c r="CI1015" s="66"/>
      <c r="CJ1015" s="69"/>
      <c r="CK1015" s="69"/>
      <c r="CL1015" s="69"/>
      <c r="CM1015" s="66"/>
      <c r="CN1015" s="69"/>
      <c r="CO1015" s="69"/>
      <c r="CP1015" s="69"/>
      <c r="CQ1015" s="66"/>
      <c r="CR1015" s="69"/>
      <c r="CS1015" s="69"/>
      <c r="CT1015" s="69"/>
      <c r="CU1015" s="66"/>
      <c r="CV1015" s="69"/>
      <c r="CW1015" s="69"/>
      <c r="CX1015" s="69"/>
      <c r="CY1015" s="66"/>
      <c r="CZ1015" s="69"/>
      <c r="DA1015" s="69"/>
      <c r="DB1015" s="69"/>
      <c r="DC1015" s="66"/>
      <c r="DD1015" s="69"/>
      <c r="DE1015" s="69"/>
      <c r="DF1015" s="69"/>
      <c r="DG1015" s="66"/>
      <c r="DH1015" s="69"/>
      <c r="DI1015" s="69"/>
      <c r="DJ1015" s="69"/>
      <c r="DK1015" s="70"/>
    </row>
    <row r="1016" spans="63:115">
      <c r="BK1016" s="69"/>
      <c r="BL1016" s="69"/>
      <c r="BM1016" s="69"/>
      <c r="BN1016" s="66"/>
      <c r="BO1016" s="69"/>
      <c r="BP1016" s="69"/>
      <c r="BQ1016" s="69"/>
      <c r="BR1016" s="69"/>
      <c r="BS1016" s="69"/>
      <c r="BT1016" s="69"/>
      <c r="BU1016" s="69"/>
      <c r="BV1016" s="69"/>
      <c r="BW1016" s="69"/>
      <c r="BX1016" s="69"/>
      <c r="BY1016" s="69"/>
      <c r="BZ1016" s="69"/>
      <c r="CA1016" s="66"/>
      <c r="CB1016" s="69"/>
      <c r="CC1016" s="69"/>
      <c r="CD1016" s="69"/>
      <c r="CE1016" s="66"/>
      <c r="CF1016" s="69"/>
      <c r="CG1016" s="69"/>
      <c r="CH1016" s="69"/>
      <c r="CI1016" s="66"/>
      <c r="CJ1016" s="69"/>
      <c r="CK1016" s="69"/>
      <c r="CL1016" s="69"/>
      <c r="CM1016" s="66"/>
      <c r="CN1016" s="69"/>
      <c r="CO1016" s="69"/>
      <c r="CP1016" s="69"/>
      <c r="CQ1016" s="66"/>
      <c r="CR1016" s="69"/>
      <c r="CS1016" s="69"/>
      <c r="CT1016" s="69"/>
      <c r="CU1016" s="66"/>
      <c r="CV1016" s="69"/>
      <c r="CW1016" s="69"/>
      <c r="CX1016" s="69"/>
      <c r="CY1016" s="66"/>
      <c r="CZ1016" s="69"/>
      <c r="DA1016" s="69"/>
      <c r="DB1016" s="69"/>
      <c r="DC1016" s="66"/>
      <c r="DD1016" s="69"/>
      <c r="DE1016" s="69"/>
      <c r="DF1016" s="69"/>
      <c r="DG1016" s="66"/>
      <c r="DH1016" s="69"/>
      <c r="DI1016" s="69"/>
      <c r="DJ1016" s="69"/>
      <c r="DK1016" s="70"/>
    </row>
    <row r="1017" spans="63:115">
      <c r="BK1017" s="69"/>
      <c r="BL1017" s="69"/>
      <c r="BM1017" s="69"/>
      <c r="BN1017" s="66"/>
      <c r="BO1017" s="69"/>
      <c r="BP1017" s="69"/>
      <c r="BQ1017" s="69"/>
      <c r="BR1017" s="69"/>
      <c r="BS1017" s="69"/>
      <c r="BT1017" s="69"/>
      <c r="BU1017" s="69"/>
      <c r="BV1017" s="69"/>
      <c r="BW1017" s="69"/>
      <c r="BX1017" s="69"/>
      <c r="BY1017" s="69"/>
      <c r="BZ1017" s="69"/>
      <c r="CA1017" s="66"/>
      <c r="CB1017" s="69"/>
      <c r="CC1017" s="69"/>
      <c r="CD1017" s="69"/>
      <c r="CE1017" s="66"/>
      <c r="CF1017" s="69"/>
      <c r="CG1017" s="69"/>
      <c r="CH1017" s="69"/>
      <c r="CI1017" s="66"/>
      <c r="CJ1017" s="69"/>
      <c r="CK1017" s="69"/>
      <c r="CL1017" s="69"/>
      <c r="CM1017" s="66"/>
      <c r="CN1017" s="69"/>
      <c r="CO1017" s="69"/>
      <c r="CP1017" s="69"/>
      <c r="CQ1017" s="66"/>
      <c r="CR1017" s="69"/>
      <c r="CS1017" s="69"/>
      <c r="CT1017" s="69"/>
      <c r="CU1017" s="66"/>
      <c r="CV1017" s="69"/>
      <c r="CW1017" s="69"/>
      <c r="CX1017" s="69"/>
      <c r="CY1017" s="66"/>
      <c r="CZ1017" s="69"/>
      <c r="DA1017" s="69"/>
      <c r="DB1017" s="69"/>
      <c r="DC1017" s="66"/>
      <c r="DD1017" s="69"/>
      <c r="DE1017" s="69"/>
      <c r="DF1017" s="69"/>
      <c r="DG1017" s="66"/>
      <c r="DH1017" s="69"/>
      <c r="DI1017" s="69"/>
      <c r="DJ1017" s="69"/>
      <c r="DK1017" s="70"/>
    </row>
    <row r="1018" spans="63:115">
      <c r="BK1018" s="69"/>
      <c r="BL1018" s="69"/>
      <c r="BM1018" s="69"/>
      <c r="BN1018" s="66"/>
      <c r="BO1018" s="69"/>
      <c r="BP1018" s="69"/>
      <c r="BQ1018" s="69"/>
      <c r="BR1018" s="69"/>
      <c r="BS1018" s="69"/>
      <c r="BT1018" s="69"/>
      <c r="BU1018" s="69"/>
      <c r="BV1018" s="69"/>
      <c r="BW1018" s="69"/>
      <c r="BX1018" s="69"/>
      <c r="BY1018" s="69"/>
      <c r="BZ1018" s="69"/>
      <c r="CA1018" s="66"/>
      <c r="CB1018" s="69"/>
      <c r="CC1018" s="69"/>
      <c r="CD1018" s="69"/>
      <c r="CE1018" s="66"/>
      <c r="CF1018" s="69"/>
      <c r="CG1018" s="69"/>
      <c r="CH1018" s="69"/>
      <c r="CI1018" s="66"/>
      <c r="CJ1018" s="69"/>
      <c r="CK1018" s="69"/>
      <c r="CL1018" s="69"/>
      <c r="CM1018" s="66"/>
      <c r="CN1018" s="69"/>
      <c r="CO1018" s="69"/>
      <c r="CP1018" s="69"/>
      <c r="CQ1018" s="66"/>
      <c r="CR1018" s="69"/>
      <c r="CS1018" s="69"/>
      <c r="CT1018" s="69"/>
      <c r="CU1018" s="66"/>
      <c r="CV1018" s="69"/>
      <c r="CW1018" s="69"/>
      <c r="CX1018" s="69"/>
      <c r="CY1018" s="66"/>
      <c r="CZ1018" s="69"/>
      <c r="DA1018" s="69"/>
      <c r="DB1018" s="69"/>
      <c r="DC1018" s="66"/>
      <c r="DD1018" s="69"/>
      <c r="DE1018" s="69"/>
      <c r="DF1018" s="69"/>
      <c r="DG1018" s="66"/>
      <c r="DH1018" s="69"/>
      <c r="DI1018" s="69"/>
      <c r="DJ1018" s="69"/>
      <c r="DK1018" s="70"/>
    </row>
    <row r="1019" spans="63:115">
      <c r="BK1019" s="69"/>
      <c r="BL1019" s="69"/>
      <c r="BM1019" s="69"/>
      <c r="BN1019" s="66"/>
      <c r="BO1019" s="69"/>
      <c r="BP1019" s="69"/>
      <c r="BQ1019" s="69"/>
      <c r="BR1019" s="69"/>
      <c r="BS1019" s="69"/>
      <c r="BT1019" s="69"/>
      <c r="BU1019" s="69"/>
      <c r="BV1019" s="69"/>
      <c r="BW1019" s="69"/>
      <c r="BX1019" s="69"/>
      <c r="BY1019" s="69"/>
      <c r="BZ1019" s="69"/>
      <c r="CA1019" s="66"/>
      <c r="CB1019" s="69"/>
      <c r="CC1019" s="69"/>
      <c r="CD1019" s="69"/>
      <c r="CE1019" s="66"/>
      <c r="CF1019" s="69"/>
      <c r="CG1019" s="69"/>
      <c r="CH1019" s="69"/>
      <c r="CI1019" s="66"/>
      <c r="CJ1019" s="69"/>
      <c r="CK1019" s="69"/>
      <c r="CL1019" s="69"/>
      <c r="CM1019" s="66"/>
      <c r="CN1019" s="69"/>
      <c r="CO1019" s="69"/>
      <c r="CP1019" s="69"/>
      <c r="CQ1019" s="66"/>
      <c r="CR1019" s="69"/>
      <c r="CS1019" s="69"/>
      <c r="CT1019" s="69"/>
      <c r="CU1019" s="66"/>
      <c r="CV1019" s="69"/>
      <c r="CW1019" s="69"/>
      <c r="CX1019" s="69"/>
      <c r="CY1019" s="66"/>
      <c r="CZ1019" s="69"/>
      <c r="DA1019" s="69"/>
      <c r="DB1019" s="69"/>
      <c r="DC1019" s="66"/>
      <c r="DD1019" s="69"/>
      <c r="DE1019" s="69"/>
      <c r="DF1019" s="69"/>
      <c r="DG1019" s="66"/>
      <c r="DH1019" s="69"/>
      <c r="DI1019" s="69"/>
      <c r="DJ1019" s="69"/>
      <c r="DK1019" s="70"/>
    </row>
    <row r="1020" spans="63:115">
      <c r="BK1020" s="69"/>
      <c r="BL1020" s="69"/>
      <c r="BM1020" s="69"/>
      <c r="BN1020" s="66"/>
      <c r="BO1020" s="69"/>
      <c r="BP1020" s="69"/>
      <c r="BQ1020" s="69"/>
      <c r="BR1020" s="69"/>
      <c r="BS1020" s="69"/>
      <c r="BT1020" s="69"/>
      <c r="BU1020" s="69"/>
      <c r="BV1020" s="69"/>
      <c r="BW1020" s="69"/>
      <c r="BX1020" s="69"/>
      <c r="BY1020" s="69"/>
      <c r="BZ1020" s="69"/>
      <c r="CA1020" s="66"/>
      <c r="CB1020" s="69"/>
      <c r="CC1020" s="69"/>
      <c r="CD1020" s="69"/>
      <c r="CE1020" s="66"/>
      <c r="CF1020" s="69"/>
      <c r="CG1020" s="69"/>
      <c r="CH1020" s="69"/>
      <c r="CI1020" s="66"/>
      <c r="CJ1020" s="69"/>
      <c r="CK1020" s="69"/>
      <c r="CL1020" s="69"/>
      <c r="CM1020" s="66"/>
      <c r="CN1020" s="69"/>
      <c r="CO1020" s="69"/>
      <c r="CP1020" s="69"/>
      <c r="CQ1020" s="66"/>
      <c r="CR1020" s="69"/>
      <c r="CS1020" s="69"/>
      <c r="CT1020" s="69"/>
      <c r="CU1020" s="66"/>
      <c r="CV1020" s="69"/>
      <c r="CW1020" s="69"/>
      <c r="CX1020" s="69"/>
      <c r="CY1020" s="66"/>
      <c r="CZ1020" s="69"/>
      <c r="DA1020" s="69"/>
      <c r="DB1020" s="69"/>
      <c r="DC1020" s="66"/>
      <c r="DD1020" s="69"/>
      <c r="DE1020" s="69"/>
      <c r="DF1020" s="69"/>
      <c r="DG1020" s="66"/>
      <c r="DH1020" s="69"/>
      <c r="DI1020" s="69"/>
      <c r="DJ1020" s="69"/>
      <c r="DK1020" s="70"/>
    </row>
    <row r="1021" spans="63:115">
      <c r="BK1021" s="69"/>
      <c r="BL1021" s="69"/>
      <c r="BM1021" s="69"/>
      <c r="BN1021" s="66"/>
      <c r="BO1021" s="69"/>
      <c r="BP1021" s="69"/>
      <c r="BQ1021" s="69"/>
      <c r="BR1021" s="69"/>
      <c r="BS1021" s="69"/>
      <c r="BT1021" s="69"/>
      <c r="BU1021" s="69"/>
      <c r="BV1021" s="69"/>
      <c r="BW1021" s="69"/>
      <c r="BX1021" s="69"/>
      <c r="BY1021" s="69"/>
      <c r="BZ1021" s="69"/>
      <c r="CA1021" s="66"/>
      <c r="CB1021" s="69"/>
      <c r="CC1021" s="69"/>
      <c r="CD1021" s="69"/>
      <c r="CE1021" s="66"/>
      <c r="CF1021" s="69"/>
      <c r="CG1021" s="69"/>
      <c r="CH1021" s="69"/>
      <c r="CI1021" s="66"/>
      <c r="CJ1021" s="69"/>
      <c r="CK1021" s="69"/>
      <c r="CL1021" s="69"/>
      <c r="CM1021" s="66"/>
      <c r="CN1021" s="69"/>
      <c r="CO1021" s="69"/>
      <c r="CP1021" s="69"/>
      <c r="CQ1021" s="66"/>
      <c r="CR1021" s="69"/>
      <c r="CS1021" s="69"/>
      <c r="CT1021" s="69"/>
      <c r="CU1021" s="66"/>
      <c r="CV1021" s="69"/>
      <c r="CW1021" s="69"/>
      <c r="CX1021" s="69"/>
      <c r="CY1021" s="66"/>
      <c r="CZ1021" s="69"/>
      <c r="DA1021" s="69"/>
      <c r="DB1021" s="69"/>
      <c r="DC1021" s="66"/>
      <c r="DD1021" s="69"/>
      <c r="DE1021" s="69"/>
      <c r="DF1021" s="69"/>
      <c r="DG1021" s="66"/>
      <c r="DH1021" s="69"/>
      <c r="DI1021" s="69"/>
      <c r="DJ1021" s="69"/>
      <c r="DK1021" s="70"/>
    </row>
    <row r="1022" spans="63:115">
      <c r="BK1022" s="69"/>
      <c r="BL1022" s="69"/>
      <c r="BM1022" s="69"/>
      <c r="BN1022" s="66"/>
      <c r="BO1022" s="69"/>
      <c r="BP1022" s="69"/>
      <c r="BQ1022" s="69"/>
      <c r="BR1022" s="69"/>
      <c r="BS1022" s="69"/>
      <c r="BT1022" s="69"/>
      <c r="BU1022" s="69"/>
      <c r="BV1022" s="69"/>
      <c r="BW1022" s="69"/>
      <c r="BX1022" s="69"/>
      <c r="BY1022" s="69"/>
      <c r="BZ1022" s="69"/>
      <c r="CA1022" s="66"/>
      <c r="CB1022" s="69"/>
      <c r="CC1022" s="69"/>
      <c r="CD1022" s="69"/>
      <c r="CE1022" s="66"/>
      <c r="CF1022" s="69"/>
      <c r="CG1022" s="69"/>
      <c r="CH1022" s="69"/>
      <c r="CI1022" s="66"/>
      <c r="CJ1022" s="69"/>
      <c r="CK1022" s="69"/>
      <c r="CL1022" s="69"/>
      <c r="CM1022" s="66"/>
      <c r="CN1022" s="69"/>
      <c r="CO1022" s="69"/>
      <c r="CP1022" s="69"/>
      <c r="CQ1022" s="66"/>
      <c r="CR1022" s="69"/>
      <c r="CS1022" s="69"/>
      <c r="CT1022" s="69"/>
      <c r="CU1022" s="66"/>
      <c r="CV1022" s="69"/>
      <c r="CW1022" s="69"/>
      <c r="CX1022" s="69"/>
      <c r="CY1022" s="66"/>
      <c r="CZ1022" s="69"/>
      <c r="DA1022" s="69"/>
      <c r="DB1022" s="69"/>
      <c r="DC1022" s="66"/>
      <c r="DD1022" s="69"/>
      <c r="DE1022" s="69"/>
      <c r="DF1022" s="69"/>
      <c r="DG1022" s="66"/>
      <c r="DH1022" s="69"/>
      <c r="DI1022" s="69"/>
      <c r="DJ1022" s="69"/>
      <c r="DK1022" s="70"/>
    </row>
    <row r="1023" spans="63:115">
      <c r="BK1023" s="69"/>
      <c r="BL1023" s="69"/>
      <c r="BM1023" s="69"/>
      <c r="BN1023" s="66"/>
      <c r="BO1023" s="69"/>
      <c r="BP1023" s="69"/>
      <c r="BQ1023" s="69"/>
      <c r="BR1023" s="69"/>
      <c r="BS1023" s="69"/>
      <c r="BT1023" s="69"/>
      <c r="BU1023" s="69"/>
      <c r="BV1023" s="69"/>
      <c r="BW1023" s="69"/>
      <c r="BX1023" s="69"/>
      <c r="BY1023" s="69"/>
      <c r="BZ1023" s="69"/>
      <c r="CA1023" s="66"/>
      <c r="CB1023" s="69"/>
      <c r="CC1023" s="69"/>
      <c r="CD1023" s="69"/>
      <c r="CE1023" s="66"/>
      <c r="CF1023" s="69"/>
      <c r="CG1023" s="69"/>
      <c r="CH1023" s="69"/>
      <c r="CI1023" s="66"/>
      <c r="CJ1023" s="69"/>
      <c r="CK1023" s="69"/>
      <c r="CL1023" s="69"/>
      <c r="CM1023" s="66"/>
      <c r="CN1023" s="69"/>
      <c r="CO1023" s="69"/>
      <c r="CP1023" s="69"/>
      <c r="CQ1023" s="66"/>
      <c r="CR1023" s="69"/>
      <c r="CS1023" s="69"/>
      <c r="CT1023" s="69"/>
      <c r="CU1023" s="66"/>
      <c r="CV1023" s="69"/>
      <c r="CW1023" s="69"/>
      <c r="CX1023" s="69"/>
      <c r="CY1023" s="66"/>
      <c r="CZ1023" s="69"/>
      <c r="DA1023" s="69"/>
      <c r="DB1023" s="69"/>
      <c r="DC1023" s="66"/>
      <c r="DD1023" s="69"/>
      <c r="DE1023" s="69"/>
      <c r="DF1023" s="69"/>
      <c r="DG1023" s="66"/>
      <c r="DH1023" s="69"/>
      <c r="DI1023" s="69"/>
      <c r="DJ1023" s="69"/>
      <c r="DK1023" s="70"/>
    </row>
    <row r="1024" spans="63:115">
      <c r="BK1024" s="69"/>
      <c r="BL1024" s="69"/>
      <c r="BM1024" s="69"/>
      <c r="BN1024" s="66"/>
      <c r="BO1024" s="69"/>
      <c r="BP1024" s="69"/>
      <c r="BQ1024" s="69"/>
      <c r="BR1024" s="69"/>
      <c r="BS1024" s="69"/>
      <c r="BT1024" s="69"/>
      <c r="BU1024" s="69"/>
      <c r="BV1024" s="69"/>
      <c r="BW1024" s="69"/>
      <c r="BX1024" s="69"/>
      <c r="BY1024" s="69"/>
      <c r="BZ1024" s="69"/>
      <c r="CA1024" s="66"/>
      <c r="CB1024" s="69"/>
      <c r="CC1024" s="69"/>
      <c r="CD1024" s="69"/>
      <c r="CE1024" s="66"/>
      <c r="CF1024" s="69"/>
      <c r="CG1024" s="69"/>
      <c r="CH1024" s="69"/>
      <c r="CI1024" s="66"/>
      <c r="CJ1024" s="69"/>
      <c r="CK1024" s="69"/>
      <c r="CL1024" s="69"/>
      <c r="CM1024" s="66"/>
      <c r="CN1024" s="69"/>
      <c r="CO1024" s="69"/>
      <c r="CP1024" s="69"/>
      <c r="CQ1024" s="66"/>
      <c r="CR1024" s="69"/>
      <c r="CS1024" s="69"/>
      <c r="CT1024" s="69"/>
      <c r="CU1024" s="66"/>
      <c r="CV1024" s="69"/>
      <c r="CW1024" s="69"/>
      <c r="CX1024" s="69"/>
      <c r="CY1024" s="66"/>
      <c r="CZ1024" s="69"/>
      <c r="DA1024" s="69"/>
      <c r="DB1024" s="69"/>
      <c r="DC1024" s="66"/>
      <c r="DD1024" s="69"/>
      <c r="DE1024" s="69"/>
      <c r="DF1024" s="69"/>
      <c r="DG1024" s="66"/>
      <c r="DH1024" s="69"/>
      <c r="DI1024" s="69"/>
      <c r="DJ1024" s="69"/>
      <c r="DK1024" s="70"/>
    </row>
    <row r="1025" spans="63:115">
      <c r="BK1025" s="69"/>
      <c r="BL1025" s="69"/>
      <c r="BM1025" s="69"/>
      <c r="BN1025" s="66"/>
      <c r="BO1025" s="69"/>
      <c r="BP1025" s="69"/>
      <c r="BQ1025" s="69"/>
      <c r="BR1025" s="69"/>
      <c r="BS1025" s="69"/>
      <c r="BT1025" s="69"/>
      <c r="BU1025" s="69"/>
      <c r="BV1025" s="69"/>
      <c r="BW1025" s="69"/>
      <c r="BX1025" s="69"/>
      <c r="BY1025" s="69"/>
      <c r="BZ1025" s="69"/>
      <c r="CA1025" s="66"/>
      <c r="CB1025" s="69"/>
      <c r="CC1025" s="69"/>
      <c r="CD1025" s="69"/>
      <c r="CE1025" s="66"/>
      <c r="CF1025" s="69"/>
      <c r="CG1025" s="69"/>
      <c r="CH1025" s="69"/>
      <c r="CI1025" s="66"/>
      <c r="CJ1025" s="69"/>
      <c r="CK1025" s="69"/>
      <c r="CL1025" s="69"/>
      <c r="CM1025" s="66"/>
      <c r="CN1025" s="69"/>
      <c r="CO1025" s="69"/>
      <c r="CP1025" s="69"/>
      <c r="CQ1025" s="66"/>
      <c r="CR1025" s="69"/>
      <c r="CS1025" s="69"/>
      <c r="CT1025" s="69"/>
      <c r="CU1025" s="66"/>
      <c r="CV1025" s="69"/>
      <c r="CW1025" s="69"/>
      <c r="CX1025" s="69"/>
      <c r="CY1025" s="66"/>
      <c r="CZ1025" s="69"/>
      <c r="DA1025" s="69"/>
      <c r="DB1025" s="69"/>
      <c r="DC1025" s="66"/>
      <c r="DD1025" s="69"/>
      <c r="DE1025" s="69"/>
      <c r="DF1025" s="69"/>
      <c r="DG1025" s="66"/>
      <c r="DH1025" s="69"/>
      <c r="DI1025" s="69"/>
      <c r="DJ1025" s="69"/>
      <c r="DK1025" s="70"/>
    </row>
    <row r="1026" spans="63:115">
      <c r="BK1026" s="69"/>
      <c r="BL1026" s="69"/>
      <c r="BM1026" s="69"/>
      <c r="BN1026" s="66"/>
      <c r="BO1026" s="69"/>
      <c r="BP1026" s="69"/>
      <c r="BQ1026" s="69"/>
      <c r="BR1026" s="69"/>
      <c r="BS1026" s="69"/>
      <c r="BT1026" s="69"/>
      <c r="BU1026" s="69"/>
      <c r="BV1026" s="69"/>
      <c r="BW1026" s="69"/>
      <c r="BX1026" s="69"/>
      <c r="BY1026" s="69"/>
      <c r="BZ1026" s="69"/>
      <c r="CA1026" s="66"/>
      <c r="CB1026" s="69"/>
      <c r="CC1026" s="69"/>
      <c r="CD1026" s="69"/>
      <c r="CE1026" s="66"/>
      <c r="CF1026" s="69"/>
      <c r="CG1026" s="69"/>
      <c r="CH1026" s="69"/>
      <c r="CI1026" s="66"/>
      <c r="CJ1026" s="69"/>
      <c r="CK1026" s="69"/>
      <c r="CL1026" s="69"/>
      <c r="CM1026" s="66"/>
      <c r="CN1026" s="69"/>
      <c r="CO1026" s="69"/>
      <c r="CP1026" s="69"/>
      <c r="CQ1026" s="66"/>
      <c r="CR1026" s="69"/>
      <c r="CS1026" s="69"/>
      <c r="CT1026" s="69"/>
      <c r="CU1026" s="66"/>
      <c r="CV1026" s="69"/>
      <c r="CW1026" s="69"/>
      <c r="CX1026" s="69"/>
      <c r="CY1026" s="66"/>
      <c r="CZ1026" s="69"/>
      <c r="DA1026" s="69"/>
      <c r="DB1026" s="69"/>
      <c r="DC1026" s="66"/>
      <c r="DD1026" s="69"/>
      <c r="DE1026" s="69"/>
      <c r="DF1026" s="69"/>
      <c r="DG1026" s="66"/>
      <c r="DH1026" s="69"/>
      <c r="DI1026" s="69"/>
      <c r="DJ1026" s="69"/>
      <c r="DK1026" s="70"/>
    </row>
    <row r="1027" spans="63:115">
      <c r="BK1027" s="69"/>
      <c r="BL1027" s="69"/>
      <c r="BM1027" s="69"/>
      <c r="BN1027" s="66"/>
      <c r="BO1027" s="69"/>
      <c r="BP1027" s="69"/>
      <c r="BQ1027" s="69"/>
      <c r="BR1027" s="69"/>
      <c r="BS1027" s="69"/>
      <c r="BT1027" s="69"/>
      <c r="BU1027" s="69"/>
      <c r="BV1027" s="69"/>
      <c r="BW1027" s="69"/>
      <c r="BX1027" s="69"/>
      <c r="BY1027" s="69"/>
      <c r="BZ1027" s="69"/>
      <c r="CA1027" s="66"/>
      <c r="CB1027" s="69"/>
      <c r="CC1027" s="69"/>
      <c r="CD1027" s="69"/>
      <c r="CE1027" s="66"/>
      <c r="CF1027" s="69"/>
      <c r="CG1027" s="69"/>
      <c r="CH1027" s="69"/>
      <c r="CI1027" s="66"/>
      <c r="CJ1027" s="69"/>
      <c r="CK1027" s="69"/>
      <c r="CL1027" s="69"/>
      <c r="CM1027" s="66"/>
      <c r="CN1027" s="69"/>
      <c r="CO1027" s="69"/>
      <c r="CP1027" s="69"/>
      <c r="CQ1027" s="66"/>
      <c r="CR1027" s="69"/>
      <c r="CS1027" s="69"/>
      <c r="CT1027" s="69"/>
      <c r="CU1027" s="66"/>
      <c r="CV1027" s="69"/>
      <c r="CW1027" s="69"/>
      <c r="CX1027" s="69"/>
      <c r="CY1027" s="66"/>
      <c r="CZ1027" s="69"/>
      <c r="DA1027" s="69"/>
      <c r="DB1027" s="69"/>
      <c r="DC1027" s="66"/>
      <c r="DD1027" s="69"/>
      <c r="DE1027" s="69"/>
      <c r="DF1027" s="69"/>
      <c r="DG1027" s="66"/>
      <c r="DH1027" s="69"/>
      <c r="DI1027" s="69"/>
      <c r="DJ1027" s="69"/>
      <c r="DK1027" s="70"/>
    </row>
    <row r="1028" spans="63:115">
      <c r="BK1028" s="69"/>
      <c r="BL1028" s="69"/>
      <c r="BM1028" s="69"/>
      <c r="BN1028" s="66"/>
      <c r="BO1028" s="69"/>
      <c r="BP1028" s="69"/>
      <c r="BQ1028" s="69"/>
      <c r="BR1028" s="69"/>
      <c r="BS1028" s="69"/>
      <c r="BT1028" s="69"/>
      <c r="BU1028" s="69"/>
      <c r="BV1028" s="69"/>
      <c r="BW1028" s="69"/>
      <c r="BX1028" s="69"/>
      <c r="BY1028" s="69"/>
      <c r="BZ1028" s="69"/>
      <c r="CA1028" s="66"/>
      <c r="CB1028" s="69"/>
      <c r="CC1028" s="69"/>
      <c r="CD1028" s="69"/>
      <c r="CE1028" s="66"/>
      <c r="CF1028" s="69"/>
      <c r="CG1028" s="69"/>
      <c r="CH1028" s="69"/>
      <c r="CI1028" s="66"/>
      <c r="CJ1028" s="69"/>
      <c r="CK1028" s="69"/>
      <c r="CL1028" s="69"/>
      <c r="CM1028" s="66"/>
      <c r="CN1028" s="69"/>
      <c r="CO1028" s="69"/>
      <c r="CP1028" s="69"/>
      <c r="CQ1028" s="66"/>
      <c r="CR1028" s="69"/>
      <c r="CS1028" s="69"/>
      <c r="CT1028" s="69"/>
      <c r="CU1028" s="66"/>
      <c r="CV1028" s="69"/>
      <c r="CW1028" s="69"/>
      <c r="CX1028" s="69"/>
      <c r="CY1028" s="66"/>
      <c r="CZ1028" s="69"/>
      <c r="DA1028" s="69"/>
      <c r="DB1028" s="69"/>
      <c r="DC1028" s="66"/>
      <c r="DD1028" s="69"/>
      <c r="DE1028" s="69"/>
      <c r="DF1028" s="69"/>
      <c r="DG1028" s="66"/>
      <c r="DH1028" s="69"/>
      <c r="DI1028" s="69"/>
      <c r="DJ1028" s="69"/>
      <c r="DK1028" s="70"/>
    </row>
    <row r="1029" spans="63:115">
      <c r="BK1029" s="69"/>
      <c r="BL1029" s="69"/>
      <c r="BM1029" s="69"/>
      <c r="BN1029" s="66"/>
      <c r="BO1029" s="69"/>
      <c r="BP1029" s="69"/>
      <c r="BQ1029" s="69"/>
      <c r="BR1029" s="69"/>
      <c r="BS1029" s="69"/>
      <c r="BT1029" s="69"/>
      <c r="BU1029" s="69"/>
      <c r="BV1029" s="69"/>
      <c r="BW1029" s="69"/>
      <c r="BX1029" s="69"/>
      <c r="BY1029" s="69"/>
      <c r="BZ1029" s="69"/>
      <c r="CA1029" s="66"/>
      <c r="CB1029" s="69"/>
      <c r="CC1029" s="69"/>
      <c r="CD1029" s="69"/>
      <c r="CE1029" s="66"/>
      <c r="CF1029" s="69"/>
      <c r="CG1029" s="69"/>
      <c r="CH1029" s="69"/>
      <c r="CI1029" s="66"/>
      <c r="CJ1029" s="69"/>
      <c r="CK1029" s="69"/>
      <c r="CL1029" s="69"/>
      <c r="CM1029" s="66"/>
      <c r="CN1029" s="69"/>
      <c r="CO1029" s="69"/>
      <c r="CP1029" s="69"/>
      <c r="CQ1029" s="66"/>
      <c r="CR1029" s="69"/>
      <c r="CS1029" s="69"/>
      <c r="CT1029" s="69"/>
      <c r="CU1029" s="66"/>
      <c r="CV1029" s="69"/>
      <c r="CW1029" s="69"/>
      <c r="CX1029" s="69"/>
      <c r="CY1029" s="66"/>
      <c r="CZ1029" s="69"/>
      <c r="DA1029" s="69"/>
      <c r="DB1029" s="69"/>
      <c r="DC1029" s="66"/>
      <c r="DD1029" s="69"/>
      <c r="DE1029" s="69"/>
      <c r="DF1029" s="69"/>
      <c r="DG1029" s="66"/>
      <c r="DH1029" s="69"/>
      <c r="DI1029" s="69"/>
      <c r="DJ1029" s="69"/>
      <c r="DK1029" s="70"/>
    </row>
    <row r="1030" spans="63:115">
      <c r="BK1030" s="69"/>
      <c r="BL1030" s="69"/>
      <c r="BM1030" s="69"/>
      <c r="BN1030" s="66"/>
      <c r="BO1030" s="69"/>
      <c r="BP1030" s="69"/>
      <c r="BQ1030" s="69"/>
      <c r="BR1030" s="69"/>
      <c r="BS1030" s="69"/>
      <c r="BT1030" s="69"/>
      <c r="BU1030" s="69"/>
      <c r="BV1030" s="69"/>
      <c r="BW1030" s="69"/>
      <c r="BX1030" s="69"/>
      <c r="BY1030" s="69"/>
      <c r="BZ1030" s="69"/>
      <c r="CA1030" s="66"/>
      <c r="CB1030" s="69"/>
      <c r="CC1030" s="69"/>
      <c r="CD1030" s="69"/>
      <c r="CE1030" s="66"/>
      <c r="CF1030" s="69"/>
      <c r="CG1030" s="69"/>
      <c r="CH1030" s="69"/>
      <c r="CI1030" s="66"/>
      <c r="CJ1030" s="69"/>
      <c r="CK1030" s="69"/>
      <c r="CL1030" s="69"/>
      <c r="CM1030" s="66"/>
      <c r="CN1030" s="69"/>
      <c r="CO1030" s="69"/>
      <c r="CP1030" s="69"/>
      <c r="CQ1030" s="66"/>
      <c r="CR1030" s="69"/>
      <c r="CS1030" s="69"/>
      <c r="CT1030" s="69"/>
      <c r="CU1030" s="66"/>
      <c r="CV1030" s="69"/>
      <c r="CW1030" s="69"/>
      <c r="CX1030" s="69"/>
      <c r="CY1030" s="66"/>
      <c r="CZ1030" s="69"/>
      <c r="DA1030" s="69"/>
      <c r="DB1030" s="69"/>
      <c r="DC1030" s="66"/>
      <c r="DD1030" s="69"/>
      <c r="DE1030" s="69"/>
      <c r="DF1030" s="69"/>
      <c r="DG1030" s="66"/>
      <c r="DH1030" s="69"/>
      <c r="DI1030" s="69"/>
      <c r="DJ1030" s="69"/>
      <c r="DK1030" s="70"/>
    </row>
    <row r="1031" spans="63:115">
      <c r="BK1031" s="69"/>
      <c r="BL1031" s="69"/>
      <c r="BM1031" s="69"/>
      <c r="BN1031" s="66"/>
      <c r="BO1031" s="69"/>
      <c r="BP1031" s="69"/>
      <c r="BQ1031" s="69"/>
      <c r="BR1031" s="69"/>
      <c r="BS1031" s="69"/>
      <c r="BT1031" s="69"/>
      <c r="BU1031" s="69"/>
      <c r="BV1031" s="69"/>
      <c r="BW1031" s="69"/>
      <c r="BX1031" s="69"/>
      <c r="BY1031" s="69"/>
      <c r="BZ1031" s="69"/>
      <c r="CA1031" s="66"/>
      <c r="CB1031" s="69"/>
      <c r="CC1031" s="69"/>
      <c r="CD1031" s="69"/>
      <c r="CE1031" s="66"/>
      <c r="CF1031" s="69"/>
      <c r="CG1031" s="69"/>
      <c r="CH1031" s="69"/>
      <c r="CI1031" s="66"/>
      <c r="CJ1031" s="69"/>
      <c r="CK1031" s="69"/>
      <c r="CL1031" s="69"/>
      <c r="CM1031" s="66"/>
      <c r="CN1031" s="69"/>
      <c r="CO1031" s="69"/>
      <c r="CP1031" s="69"/>
      <c r="CQ1031" s="66"/>
      <c r="CR1031" s="69"/>
      <c r="CS1031" s="69"/>
      <c r="CT1031" s="69"/>
      <c r="CU1031" s="66"/>
      <c r="CV1031" s="69"/>
      <c r="CW1031" s="69"/>
      <c r="CX1031" s="69"/>
      <c r="CY1031" s="66"/>
      <c r="CZ1031" s="69"/>
      <c r="DA1031" s="69"/>
      <c r="DB1031" s="69"/>
      <c r="DC1031" s="66"/>
      <c r="DD1031" s="69"/>
      <c r="DE1031" s="69"/>
      <c r="DF1031" s="69"/>
      <c r="DG1031" s="66"/>
      <c r="DH1031" s="69"/>
      <c r="DI1031" s="69"/>
      <c r="DJ1031" s="69"/>
      <c r="DK1031" s="70"/>
    </row>
    <row r="1032" spans="63:115">
      <c r="BK1032" s="69"/>
      <c r="BL1032" s="69"/>
      <c r="BM1032" s="69"/>
      <c r="BN1032" s="66"/>
      <c r="BO1032" s="69"/>
      <c r="BP1032" s="69"/>
      <c r="BQ1032" s="69"/>
      <c r="BR1032" s="69"/>
      <c r="BS1032" s="69"/>
      <c r="BT1032" s="69"/>
      <c r="BU1032" s="69"/>
      <c r="BV1032" s="69"/>
      <c r="BW1032" s="69"/>
      <c r="BX1032" s="69"/>
      <c r="BY1032" s="69"/>
      <c r="BZ1032" s="69"/>
      <c r="CA1032" s="66"/>
      <c r="CB1032" s="69"/>
      <c r="CC1032" s="69"/>
      <c r="CD1032" s="69"/>
      <c r="CE1032" s="66"/>
      <c r="CF1032" s="69"/>
      <c r="CG1032" s="69"/>
      <c r="CH1032" s="69"/>
      <c r="CI1032" s="66"/>
      <c r="CJ1032" s="69"/>
      <c r="CK1032" s="69"/>
      <c r="CL1032" s="69"/>
      <c r="CM1032" s="66"/>
      <c r="CN1032" s="69"/>
      <c r="CO1032" s="69"/>
      <c r="CP1032" s="69"/>
      <c r="CQ1032" s="66"/>
      <c r="CR1032" s="69"/>
      <c r="CS1032" s="69"/>
      <c r="CT1032" s="69"/>
      <c r="CU1032" s="66"/>
      <c r="CV1032" s="69"/>
      <c r="CW1032" s="69"/>
      <c r="CX1032" s="69"/>
      <c r="CY1032" s="66"/>
      <c r="CZ1032" s="69"/>
      <c r="DA1032" s="69"/>
      <c r="DB1032" s="69"/>
      <c r="DC1032" s="66"/>
      <c r="DD1032" s="69"/>
      <c r="DE1032" s="69"/>
      <c r="DF1032" s="69"/>
      <c r="DG1032" s="66"/>
      <c r="DH1032" s="69"/>
      <c r="DI1032" s="69"/>
      <c r="DJ1032" s="69"/>
      <c r="DK1032" s="70"/>
    </row>
    <row r="1033" spans="63:115">
      <c r="BK1033" s="69"/>
      <c r="BL1033" s="69"/>
      <c r="BM1033" s="69"/>
      <c r="BN1033" s="66"/>
      <c r="BO1033" s="69"/>
      <c r="BP1033" s="69"/>
      <c r="BQ1033" s="69"/>
      <c r="BR1033" s="69"/>
      <c r="BS1033" s="69"/>
      <c r="BT1033" s="69"/>
      <c r="BU1033" s="69"/>
      <c r="BV1033" s="69"/>
      <c r="BW1033" s="69"/>
      <c r="BX1033" s="69"/>
      <c r="BY1033" s="69"/>
      <c r="BZ1033" s="69"/>
      <c r="CA1033" s="66"/>
      <c r="CB1033" s="69"/>
      <c r="CC1033" s="69"/>
      <c r="CD1033" s="69"/>
      <c r="CE1033" s="66"/>
      <c r="CF1033" s="69"/>
      <c r="CG1033" s="69"/>
      <c r="CH1033" s="69"/>
      <c r="CI1033" s="66"/>
      <c r="CJ1033" s="69"/>
      <c r="CK1033" s="69"/>
      <c r="CL1033" s="69"/>
      <c r="CM1033" s="66"/>
      <c r="CN1033" s="69"/>
      <c r="CO1033" s="69"/>
      <c r="CP1033" s="69"/>
      <c r="CQ1033" s="66"/>
      <c r="CR1033" s="69"/>
      <c r="CS1033" s="69"/>
      <c r="CT1033" s="69"/>
      <c r="CU1033" s="66"/>
      <c r="CV1033" s="69"/>
      <c r="CW1033" s="69"/>
      <c r="CX1033" s="69"/>
      <c r="CY1033" s="66"/>
      <c r="CZ1033" s="69"/>
      <c r="DA1033" s="69"/>
      <c r="DB1033" s="69"/>
      <c r="DC1033" s="66"/>
      <c r="DD1033" s="69"/>
      <c r="DE1033" s="69"/>
      <c r="DF1033" s="69"/>
      <c r="DG1033" s="66"/>
      <c r="DH1033" s="69"/>
      <c r="DI1033" s="69"/>
      <c r="DJ1033" s="69"/>
      <c r="DK1033" s="70"/>
    </row>
    <row r="1034" spans="63:115">
      <c r="BK1034" s="69"/>
      <c r="BL1034" s="69"/>
      <c r="BM1034" s="69"/>
      <c r="BN1034" s="66"/>
      <c r="BO1034" s="69"/>
      <c r="BP1034" s="69"/>
      <c r="BQ1034" s="69"/>
      <c r="BR1034" s="69"/>
      <c r="BS1034" s="69"/>
      <c r="BT1034" s="69"/>
      <c r="BU1034" s="69"/>
      <c r="BV1034" s="69"/>
      <c r="BW1034" s="69"/>
      <c r="BX1034" s="69"/>
      <c r="BY1034" s="69"/>
      <c r="BZ1034" s="69"/>
      <c r="CA1034" s="66"/>
      <c r="CB1034" s="69"/>
      <c r="CC1034" s="69"/>
      <c r="CD1034" s="69"/>
      <c r="CE1034" s="66"/>
      <c r="CF1034" s="69"/>
      <c r="CG1034" s="69"/>
      <c r="CH1034" s="69"/>
      <c r="CI1034" s="66"/>
      <c r="CJ1034" s="69"/>
      <c r="CK1034" s="69"/>
      <c r="CL1034" s="69"/>
      <c r="CM1034" s="66"/>
      <c r="CN1034" s="69"/>
      <c r="CO1034" s="69"/>
      <c r="CP1034" s="69"/>
      <c r="CQ1034" s="66"/>
      <c r="CR1034" s="69"/>
      <c r="CS1034" s="69"/>
      <c r="CT1034" s="69"/>
      <c r="CU1034" s="66"/>
      <c r="CV1034" s="69"/>
      <c r="CW1034" s="69"/>
      <c r="CX1034" s="69"/>
      <c r="CY1034" s="66"/>
      <c r="CZ1034" s="69"/>
      <c r="DA1034" s="69"/>
      <c r="DB1034" s="69"/>
      <c r="DC1034" s="66"/>
      <c r="DD1034" s="69"/>
      <c r="DE1034" s="69"/>
      <c r="DF1034" s="69"/>
      <c r="DG1034" s="66"/>
      <c r="DH1034" s="69"/>
      <c r="DI1034" s="69"/>
      <c r="DJ1034" s="69"/>
      <c r="DK1034" s="70"/>
    </row>
    <row r="1035" spans="63:115">
      <c r="BK1035" s="69"/>
      <c r="BL1035" s="69"/>
      <c r="BM1035" s="69"/>
      <c r="BN1035" s="66"/>
      <c r="BO1035" s="69"/>
      <c r="BP1035" s="69"/>
      <c r="BQ1035" s="69"/>
      <c r="BR1035" s="69"/>
      <c r="BS1035" s="69"/>
      <c r="BT1035" s="69"/>
      <c r="BU1035" s="69"/>
      <c r="BV1035" s="69"/>
      <c r="BW1035" s="69"/>
      <c r="BX1035" s="69"/>
      <c r="BY1035" s="69"/>
      <c r="BZ1035" s="69"/>
      <c r="CA1035" s="66"/>
      <c r="CB1035" s="69"/>
      <c r="CC1035" s="69"/>
      <c r="CD1035" s="69"/>
      <c r="CE1035" s="66"/>
      <c r="CF1035" s="69"/>
      <c r="CG1035" s="69"/>
      <c r="CH1035" s="69"/>
      <c r="CI1035" s="66"/>
      <c r="CJ1035" s="69"/>
      <c r="CK1035" s="69"/>
      <c r="CL1035" s="69"/>
      <c r="CM1035" s="66"/>
      <c r="CN1035" s="69"/>
      <c r="CO1035" s="69"/>
      <c r="CP1035" s="69"/>
      <c r="CQ1035" s="66"/>
      <c r="CR1035" s="69"/>
      <c r="CS1035" s="69"/>
      <c r="CT1035" s="69"/>
      <c r="CU1035" s="66"/>
      <c r="CV1035" s="69"/>
      <c r="CW1035" s="69"/>
      <c r="CX1035" s="69"/>
      <c r="CY1035" s="66"/>
      <c r="CZ1035" s="69"/>
      <c r="DA1035" s="69"/>
      <c r="DB1035" s="69"/>
      <c r="DC1035" s="66"/>
      <c r="DD1035" s="69"/>
      <c r="DE1035" s="69"/>
      <c r="DF1035" s="69"/>
      <c r="DG1035" s="66"/>
      <c r="DH1035" s="69"/>
      <c r="DI1035" s="69"/>
      <c r="DJ1035" s="69"/>
      <c r="DK1035" s="70"/>
    </row>
    <row r="1036" spans="63:115">
      <c r="BK1036" s="69"/>
      <c r="BL1036" s="69"/>
      <c r="BM1036" s="69"/>
      <c r="BN1036" s="66"/>
      <c r="BO1036" s="69"/>
      <c r="BP1036" s="69"/>
      <c r="BQ1036" s="69"/>
      <c r="BR1036" s="69"/>
      <c r="BS1036" s="69"/>
      <c r="BT1036" s="69"/>
      <c r="BU1036" s="69"/>
      <c r="BV1036" s="69"/>
      <c r="BW1036" s="69"/>
      <c r="BX1036" s="69"/>
      <c r="BY1036" s="69"/>
      <c r="BZ1036" s="69"/>
      <c r="CA1036" s="66"/>
      <c r="CB1036" s="69"/>
      <c r="CC1036" s="69"/>
      <c r="CD1036" s="69"/>
      <c r="CE1036" s="66"/>
      <c r="CF1036" s="69"/>
      <c r="CG1036" s="69"/>
      <c r="CH1036" s="69"/>
      <c r="CI1036" s="66"/>
      <c r="CJ1036" s="69"/>
      <c r="CK1036" s="69"/>
      <c r="CL1036" s="69"/>
      <c r="CM1036" s="66"/>
      <c r="CN1036" s="69"/>
      <c r="CO1036" s="69"/>
      <c r="CP1036" s="69"/>
      <c r="CQ1036" s="66"/>
      <c r="CR1036" s="69"/>
      <c r="CS1036" s="69"/>
      <c r="CT1036" s="69"/>
      <c r="CU1036" s="66"/>
      <c r="CV1036" s="69"/>
      <c r="CW1036" s="69"/>
      <c r="CX1036" s="69"/>
      <c r="CY1036" s="66"/>
      <c r="CZ1036" s="69"/>
      <c r="DA1036" s="69"/>
      <c r="DB1036" s="69"/>
      <c r="DC1036" s="66"/>
      <c r="DD1036" s="69"/>
      <c r="DE1036" s="69"/>
      <c r="DF1036" s="69"/>
      <c r="DG1036" s="66"/>
      <c r="DH1036" s="69"/>
      <c r="DI1036" s="69"/>
      <c r="DJ1036" s="69"/>
      <c r="DK1036" s="70"/>
    </row>
    <row r="1037" spans="63:115">
      <c r="BK1037" s="69"/>
      <c r="BL1037" s="69"/>
      <c r="BM1037" s="69"/>
      <c r="BN1037" s="66"/>
      <c r="BO1037" s="69"/>
      <c r="BP1037" s="69"/>
      <c r="BQ1037" s="69"/>
      <c r="BR1037" s="69"/>
      <c r="BS1037" s="69"/>
      <c r="BT1037" s="69"/>
      <c r="BU1037" s="69"/>
      <c r="BV1037" s="69"/>
      <c r="BW1037" s="69"/>
      <c r="BX1037" s="69"/>
      <c r="BY1037" s="69"/>
      <c r="BZ1037" s="69"/>
      <c r="CA1037" s="66"/>
      <c r="CB1037" s="69"/>
      <c r="CC1037" s="69"/>
      <c r="CD1037" s="69"/>
      <c r="CE1037" s="66"/>
      <c r="CF1037" s="69"/>
      <c r="CG1037" s="69"/>
      <c r="CH1037" s="69"/>
      <c r="CI1037" s="66"/>
      <c r="CJ1037" s="69"/>
      <c r="CK1037" s="69"/>
      <c r="CL1037" s="69"/>
      <c r="CM1037" s="66"/>
      <c r="CN1037" s="69"/>
      <c r="CO1037" s="69"/>
      <c r="CP1037" s="69"/>
      <c r="CQ1037" s="66"/>
      <c r="CR1037" s="69"/>
      <c r="CS1037" s="69"/>
      <c r="CT1037" s="69"/>
      <c r="CU1037" s="66"/>
      <c r="CV1037" s="69"/>
      <c r="CW1037" s="69"/>
      <c r="CX1037" s="69"/>
      <c r="CY1037" s="66"/>
      <c r="CZ1037" s="69"/>
      <c r="DA1037" s="69"/>
      <c r="DB1037" s="69"/>
      <c r="DC1037" s="66"/>
      <c r="DD1037" s="69"/>
      <c r="DE1037" s="69"/>
      <c r="DF1037" s="69"/>
      <c r="DG1037" s="66"/>
      <c r="DH1037" s="69"/>
      <c r="DI1037" s="69"/>
      <c r="DJ1037" s="69"/>
      <c r="DK1037" s="70"/>
    </row>
    <row r="1038" spans="63:115">
      <c r="BK1038" s="69"/>
      <c r="BL1038" s="69"/>
      <c r="BM1038" s="69"/>
      <c r="BN1038" s="66"/>
      <c r="BO1038" s="69"/>
      <c r="BP1038" s="69"/>
      <c r="BQ1038" s="69"/>
      <c r="BR1038" s="69"/>
      <c r="BS1038" s="69"/>
      <c r="BT1038" s="69"/>
      <c r="BU1038" s="69"/>
      <c r="BV1038" s="69"/>
      <c r="BW1038" s="69"/>
      <c r="BX1038" s="69"/>
      <c r="BY1038" s="69"/>
      <c r="BZ1038" s="69"/>
      <c r="CA1038" s="66"/>
      <c r="CB1038" s="69"/>
      <c r="CC1038" s="69"/>
      <c r="CD1038" s="69"/>
      <c r="CE1038" s="66"/>
      <c r="CF1038" s="69"/>
      <c r="CG1038" s="69"/>
      <c r="CH1038" s="69"/>
      <c r="CI1038" s="66"/>
      <c r="CJ1038" s="69"/>
      <c r="CK1038" s="69"/>
      <c r="CL1038" s="69"/>
      <c r="CM1038" s="66"/>
      <c r="CN1038" s="69"/>
      <c r="CO1038" s="69"/>
      <c r="CP1038" s="69"/>
      <c r="CQ1038" s="66"/>
      <c r="CR1038" s="69"/>
      <c r="CS1038" s="69"/>
      <c r="CT1038" s="69"/>
      <c r="CU1038" s="66"/>
      <c r="CV1038" s="69"/>
      <c r="CW1038" s="69"/>
      <c r="CX1038" s="69"/>
      <c r="CY1038" s="66"/>
      <c r="CZ1038" s="69"/>
      <c r="DA1038" s="69"/>
      <c r="DB1038" s="69"/>
      <c r="DC1038" s="66"/>
      <c r="DD1038" s="69"/>
      <c r="DE1038" s="69"/>
      <c r="DF1038" s="69"/>
      <c r="DG1038" s="66"/>
      <c r="DH1038" s="69"/>
      <c r="DI1038" s="69"/>
      <c r="DJ1038" s="69"/>
      <c r="DK1038" s="70"/>
    </row>
    <row r="1039" spans="63:115">
      <c r="BK1039" s="69"/>
      <c r="BL1039" s="69"/>
      <c r="BM1039" s="69"/>
      <c r="BN1039" s="66"/>
      <c r="BO1039" s="69"/>
      <c r="BP1039" s="69"/>
      <c r="BQ1039" s="69"/>
      <c r="BR1039" s="69"/>
      <c r="BS1039" s="69"/>
      <c r="BT1039" s="69"/>
      <c r="BU1039" s="69"/>
      <c r="BV1039" s="69"/>
      <c r="BW1039" s="69"/>
      <c r="BX1039" s="69"/>
      <c r="BY1039" s="69"/>
      <c r="BZ1039" s="69"/>
      <c r="CA1039" s="66"/>
      <c r="CB1039" s="69"/>
      <c r="CC1039" s="69"/>
      <c r="CD1039" s="69"/>
      <c r="CE1039" s="66"/>
      <c r="CF1039" s="69"/>
      <c r="CG1039" s="69"/>
      <c r="CH1039" s="69"/>
      <c r="CI1039" s="66"/>
      <c r="CJ1039" s="69"/>
      <c r="CK1039" s="69"/>
      <c r="CL1039" s="69"/>
      <c r="CM1039" s="66"/>
      <c r="CN1039" s="69"/>
      <c r="CO1039" s="69"/>
      <c r="CP1039" s="69"/>
      <c r="CQ1039" s="66"/>
      <c r="CR1039" s="69"/>
      <c r="CS1039" s="69"/>
      <c r="CT1039" s="69"/>
      <c r="CU1039" s="66"/>
      <c r="CV1039" s="69"/>
      <c r="CW1039" s="69"/>
      <c r="CX1039" s="69"/>
      <c r="CY1039" s="66"/>
      <c r="CZ1039" s="69"/>
      <c r="DA1039" s="69"/>
      <c r="DB1039" s="69"/>
      <c r="DC1039" s="66"/>
      <c r="DD1039" s="69"/>
      <c r="DE1039" s="69"/>
      <c r="DF1039" s="69"/>
      <c r="DG1039" s="66"/>
      <c r="DH1039" s="69"/>
      <c r="DI1039" s="69"/>
      <c r="DJ1039" s="69"/>
      <c r="DK1039" s="70"/>
    </row>
    <row r="1040" spans="63:115">
      <c r="BK1040" s="69"/>
      <c r="BL1040" s="69"/>
      <c r="BM1040" s="69"/>
      <c r="BN1040" s="66"/>
      <c r="BO1040" s="69"/>
      <c r="BP1040" s="69"/>
      <c r="BQ1040" s="69"/>
      <c r="BR1040" s="69"/>
      <c r="BS1040" s="69"/>
      <c r="BT1040" s="69"/>
      <c r="BU1040" s="69"/>
      <c r="BV1040" s="69"/>
      <c r="BW1040" s="69"/>
      <c r="BX1040" s="69"/>
      <c r="BY1040" s="69"/>
      <c r="BZ1040" s="69"/>
      <c r="CA1040" s="66"/>
      <c r="CB1040" s="69"/>
      <c r="CC1040" s="69"/>
      <c r="CD1040" s="69"/>
      <c r="CE1040" s="66"/>
      <c r="CF1040" s="69"/>
      <c r="CG1040" s="69"/>
      <c r="CH1040" s="69"/>
      <c r="CI1040" s="66"/>
      <c r="CJ1040" s="69"/>
      <c r="CK1040" s="69"/>
      <c r="CL1040" s="69"/>
      <c r="CM1040" s="66"/>
      <c r="CN1040" s="69"/>
      <c r="CO1040" s="69"/>
      <c r="CP1040" s="69"/>
      <c r="CQ1040" s="66"/>
      <c r="CR1040" s="69"/>
      <c r="CS1040" s="69"/>
      <c r="CT1040" s="69"/>
      <c r="CU1040" s="66"/>
      <c r="CV1040" s="69"/>
      <c r="CW1040" s="69"/>
      <c r="CX1040" s="69"/>
      <c r="CY1040" s="66"/>
      <c r="CZ1040" s="69"/>
      <c r="DA1040" s="69"/>
      <c r="DB1040" s="69"/>
      <c r="DC1040" s="66"/>
      <c r="DD1040" s="69"/>
      <c r="DE1040" s="69"/>
      <c r="DF1040" s="69"/>
      <c r="DG1040" s="66"/>
      <c r="DH1040" s="69"/>
      <c r="DI1040" s="69"/>
      <c r="DJ1040" s="69"/>
      <c r="DK1040" s="70"/>
    </row>
    <row r="1041" spans="63:115">
      <c r="BK1041" s="69"/>
      <c r="BL1041" s="69"/>
      <c r="BM1041" s="69"/>
      <c r="BN1041" s="66"/>
      <c r="BO1041" s="69"/>
      <c r="BP1041" s="69"/>
      <c r="BQ1041" s="69"/>
      <c r="BR1041" s="69"/>
      <c r="BS1041" s="69"/>
      <c r="BT1041" s="69"/>
      <c r="BU1041" s="69"/>
      <c r="BV1041" s="69"/>
      <c r="BW1041" s="69"/>
      <c r="BX1041" s="69"/>
      <c r="BY1041" s="69"/>
      <c r="BZ1041" s="69"/>
      <c r="CA1041" s="66"/>
      <c r="CB1041" s="69"/>
      <c r="CC1041" s="69"/>
      <c r="CD1041" s="69"/>
      <c r="CE1041" s="66"/>
      <c r="CF1041" s="69"/>
      <c r="CG1041" s="69"/>
      <c r="CH1041" s="69"/>
      <c r="CI1041" s="66"/>
      <c r="CJ1041" s="69"/>
      <c r="CK1041" s="69"/>
      <c r="CL1041" s="69"/>
      <c r="CM1041" s="66"/>
      <c r="CN1041" s="69"/>
      <c r="CO1041" s="69"/>
      <c r="CP1041" s="69"/>
      <c r="CQ1041" s="66"/>
      <c r="CR1041" s="69"/>
      <c r="CS1041" s="69"/>
      <c r="CT1041" s="69"/>
      <c r="CU1041" s="66"/>
      <c r="CV1041" s="69"/>
      <c r="CW1041" s="69"/>
      <c r="CX1041" s="69"/>
      <c r="CY1041" s="66"/>
      <c r="CZ1041" s="69"/>
      <c r="DA1041" s="69"/>
      <c r="DB1041" s="69"/>
      <c r="DC1041" s="66"/>
      <c r="DD1041" s="69"/>
      <c r="DE1041" s="69"/>
      <c r="DF1041" s="69"/>
      <c r="DG1041" s="66"/>
      <c r="DH1041" s="69"/>
      <c r="DI1041" s="69"/>
      <c r="DJ1041" s="69"/>
      <c r="DK1041" s="70"/>
    </row>
    <row r="1042" spans="63:115">
      <c r="BK1042" s="69"/>
      <c r="BL1042" s="69"/>
      <c r="BM1042" s="69"/>
      <c r="BN1042" s="66"/>
      <c r="BO1042" s="69"/>
      <c r="BP1042" s="69"/>
      <c r="BQ1042" s="69"/>
      <c r="BR1042" s="69"/>
      <c r="BS1042" s="69"/>
      <c r="BT1042" s="69"/>
      <c r="BU1042" s="69"/>
      <c r="BV1042" s="69"/>
      <c r="BW1042" s="69"/>
      <c r="BX1042" s="69"/>
      <c r="BY1042" s="69"/>
      <c r="BZ1042" s="69"/>
      <c r="CA1042" s="66"/>
      <c r="CB1042" s="69"/>
      <c r="CC1042" s="69"/>
      <c r="CD1042" s="69"/>
      <c r="CE1042" s="66"/>
      <c r="CF1042" s="69"/>
      <c r="CG1042" s="69"/>
      <c r="CH1042" s="69"/>
      <c r="CI1042" s="66"/>
      <c r="CJ1042" s="69"/>
      <c r="CK1042" s="69"/>
      <c r="CL1042" s="69"/>
      <c r="CM1042" s="66"/>
      <c r="CN1042" s="69"/>
      <c r="CO1042" s="69"/>
      <c r="CP1042" s="69"/>
      <c r="CQ1042" s="66"/>
      <c r="CR1042" s="69"/>
      <c r="CS1042" s="69"/>
      <c r="CT1042" s="69"/>
      <c r="CU1042" s="66"/>
      <c r="CV1042" s="69"/>
      <c r="CW1042" s="69"/>
      <c r="CX1042" s="69"/>
      <c r="CY1042" s="66"/>
      <c r="CZ1042" s="69"/>
      <c r="DA1042" s="69"/>
      <c r="DB1042" s="69"/>
      <c r="DC1042" s="66"/>
      <c r="DD1042" s="69"/>
      <c r="DE1042" s="69"/>
      <c r="DF1042" s="69"/>
      <c r="DG1042" s="66"/>
      <c r="DH1042" s="69"/>
      <c r="DI1042" s="69"/>
      <c r="DJ1042" s="69"/>
      <c r="DK1042" s="70"/>
    </row>
    <row r="1043" spans="63:115">
      <c r="BK1043" s="69"/>
      <c r="BL1043" s="69"/>
      <c r="BM1043" s="69"/>
      <c r="BN1043" s="66"/>
      <c r="BO1043" s="69"/>
      <c r="BP1043" s="69"/>
      <c r="BQ1043" s="69"/>
      <c r="BR1043" s="69"/>
      <c r="BS1043" s="69"/>
      <c r="BT1043" s="69"/>
      <c r="BU1043" s="69"/>
      <c r="BV1043" s="69"/>
      <c r="BW1043" s="69"/>
      <c r="BX1043" s="69"/>
      <c r="BY1043" s="69"/>
      <c r="BZ1043" s="69"/>
      <c r="CA1043" s="66"/>
      <c r="CB1043" s="69"/>
      <c r="CC1043" s="69"/>
      <c r="CD1043" s="69"/>
      <c r="CE1043" s="66"/>
      <c r="CF1043" s="69"/>
      <c r="CG1043" s="69"/>
      <c r="CH1043" s="69"/>
      <c r="CI1043" s="66"/>
      <c r="CJ1043" s="69"/>
      <c r="CK1043" s="69"/>
      <c r="CL1043" s="69"/>
      <c r="CM1043" s="66"/>
      <c r="CN1043" s="69"/>
      <c r="CO1043" s="69"/>
      <c r="CP1043" s="69"/>
      <c r="CQ1043" s="66"/>
      <c r="CR1043" s="69"/>
      <c r="CS1043" s="69"/>
      <c r="CT1043" s="69"/>
      <c r="CU1043" s="66"/>
      <c r="CV1043" s="69"/>
      <c r="CW1043" s="69"/>
      <c r="CX1043" s="69"/>
      <c r="CY1043" s="66"/>
      <c r="CZ1043" s="69"/>
      <c r="DA1043" s="69"/>
      <c r="DB1043" s="69"/>
      <c r="DC1043" s="66"/>
      <c r="DD1043" s="69"/>
      <c r="DE1043" s="69"/>
      <c r="DF1043" s="69"/>
      <c r="DG1043" s="66"/>
      <c r="DH1043" s="69"/>
      <c r="DI1043" s="69"/>
      <c r="DJ1043" s="69"/>
      <c r="DK1043" s="70"/>
    </row>
    <row r="1044" spans="63:115">
      <c r="BK1044" s="69"/>
      <c r="BL1044" s="69"/>
      <c r="BM1044" s="69"/>
      <c r="BN1044" s="66"/>
      <c r="BO1044" s="69"/>
      <c r="BP1044" s="69"/>
      <c r="BQ1044" s="69"/>
      <c r="BR1044" s="69"/>
      <c r="BS1044" s="69"/>
      <c r="BT1044" s="69"/>
      <c r="BU1044" s="69"/>
      <c r="BV1044" s="69"/>
      <c r="BW1044" s="69"/>
      <c r="BX1044" s="69"/>
      <c r="BY1044" s="69"/>
      <c r="BZ1044" s="69"/>
      <c r="CA1044" s="66"/>
      <c r="CB1044" s="69"/>
      <c r="CC1044" s="69"/>
      <c r="CD1044" s="69"/>
      <c r="CE1044" s="66"/>
      <c r="CF1044" s="69"/>
      <c r="CG1044" s="69"/>
      <c r="CH1044" s="69"/>
      <c r="CI1044" s="66"/>
      <c r="CJ1044" s="69"/>
      <c r="CK1044" s="69"/>
      <c r="CL1044" s="69"/>
      <c r="CM1044" s="66"/>
      <c r="CN1044" s="69"/>
      <c r="CO1044" s="69"/>
      <c r="CP1044" s="69"/>
      <c r="CQ1044" s="66"/>
      <c r="CR1044" s="69"/>
      <c r="CS1044" s="69"/>
      <c r="CT1044" s="69"/>
      <c r="CU1044" s="66"/>
      <c r="CV1044" s="69"/>
      <c r="CW1044" s="69"/>
      <c r="CX1044" s="69"/>
      <c r="CY1044" s="66"/>
      <c r="CZ1044" s="69"/>
      <c r="DA1044" s="69"/>
      <c r="DB1044" s="69"/>
      <c r="DC1044" s="66"/>
      <c r="DD1044" s="69"/>
      <c r="DE1044" s="69"/>
      <c r="DF1044" s="69"/>
      <c r="DG1044" s="66"/>
      <c r="DH1044" s="69"/>
      <c r="DI1044" s="69"/>
      <c r="DJ1044" s="69"/>
      <c r="DK1044" s="70"/>
    </row>
    <row r="1045" spans="63:115">
      <c r="BK1045" s="69"/>
      <c r="BL1045" s="69"/>
      <c r="BM1045" s="69"/>
      <c r="BN1045" s="66"/>
      <c r="BO1045" s="69"/>
      <c r="BP1045" s="69"/>
      <c r="BQ1045" s="69"/>
      <c r="BR1045" s="69"/>
      <c r="BS1045" s="69"/>
      <c r="BT1045" s="69"/>
      <c r="BU1045" s="69"/>
      <c r="BV1045" s="69"/>
      <c r="BW1045" s="69"/>
      <c r="BX1045" s="69"/>
      <c r="BY1045" s="69"/>
      <c r="BZ1045" s="69"/>
      <c r="CA1045" s="66"/>
      <c r="CB1045" s="69"/>
      <c r="CC1045" s="69"/>
      <c r="CD1045" s="69"/>
      <c r="CE1045" s="66"/>
      <c r="CF1045" s="69"/>
      <c r="CG1045" s="69"/>
      <c r="CH1045" s="69"/>
      <c r="CI1045" s="66"/>
      <c r="CJ1045" s="69"/>
      <c r="CK1045" s="69"/>
      <c r="CL1045" s="69"/>
      <c r="CM1045" s="66"/>
      <c r="CN1045" s="69"/>
      <c r="CO1045" s="69"/>
      <c r="CP1045" s="69"/>
      <c r="CQ1045" s="66"/>
      <c r="CR1045" s="69"/>
      <c r="CS1045" s="69"/>
      <c r="CT1045" s="69"/>
      <c r="CU1045" s="66"/>
      <c r="CV1045" s="69"/>
      <c r="CW1045" s="69"/>
      <c r="CX1045" s="69"/>
      <c r="CY1045" s="66"/>
      <c r="CZ1045" s="69"/>
      <c r="DA1045" s="69"/>
      <c r="DB1045" s="69"/>
      <c r="DC1045" s="66"/>
      <c r="DD1045" s="69"/>
      <c r="DE1045" s="69"/>
      <c r="DF1045" s="69"/>
      <c r="DG1045" s="66"/>
      <c r="DH1045" s="69"/>
      <c r="DI1045" s="69"/>
      <c r="DJ1045" s="69"/>
      <c r="DK1045" s="70"/>
    </row>
    <row r="1046" spans="63:115">
      <c r="BK1046" s="69"/>
      <c r="BL1046" s="69"/>
      <c r="BM1046" s="69"/>
      <c r="BN1046" s="66"/>
      <c r="BO1046" s="69"/>
      <c r="BP1046" s="69"/>
      <c r="BQ1046" s="69"/>
      <c r="BR1046" s="69"/>
      <c r="BS1046" s="69"/>
      <c r="BT1046" s="69"/>
      <c r="BU1046" s="69"/>
      <c r="BV1046" s="69"/>
      <c r="BW1046" s="69"/>
      <c r="BX1046" s="69"/>
      <c r="BY1046" s="69"/>
      <c r="BZ1046" s="69"/>
      <c r="CA1046" s="66"/>
      <c r="CB1046" s="69"/>
      <c r="CC1046" s="69"/>
      <c r="CD1046" s="69"/>
      <c r="CE1046" s="66"/>
      <c r="CF1046" s="69"/>
      <c r="CG1046" s="69"/>
      <c r="CH1046" s="69"/>
      <c r="CI1046" s="66"/>
      <c r="CJ1046" s="69"/>
      <c r="CK1046" s="69"/>
      <c r="CL1046" s="69"/>
      <c r="CM1046" s="66"/>
      <c r="CN1046" s="69"/>
      <c r="CO1046" s="69"/>
      <c r="CP1046" s="69"/>
      <c r="CQ1046" s="66"/>
      <c r="CR1046" s="69"/>
      <c r="CS1046" s="69"/>
      <c r="CT1046" s="69"/>
      <c r="CU1046" s="66"/>
      <c r="CV1046" s="69"/>
      <c r="CW1046" s="69"/>
      <c r="CX1046" s="69"/>
      <c r="CY1046" s="66"/>
      <c r="CZ1046" s="69"/>
      <c r="DA1046" s="69"/>
      <c r="DB1046" s="69"/>
      <c r="DC1046" s="66"/>
      <c r="DD1046" s="69"/>
      <c r="DE1046" s="69"/>
      <c r="DF1046" s="69"/>
      <c r="DG1046" s="66"/>
      <c r="DH1046" s="69"/>
      <c r="DI1046" s="69"/>
      <c r="DJ1046" s="69"/>
      <c r="DK1046" s="70"/>
    </row>
    <row r="1047" spans="63:115">
      <c r="BK1047" s="69"/>
      <c r="BL1047" s="69"/>
      <c r="BM1047" s="69"/>
      <c r="BN1047" s="66"/>
      <c r="BO1047" s="69"/>
      <c r="BP1047" s="69"/>
      <c r="BQ1047" s="69"/>
      <c r="BR1047" s="69"/>
      <c r="BS1047" s="69"/>
      <c r="BT1047" s="69"/>
      <c r="BU1047" s="69"/>
      <c r="BV1047" s="69"/>
      <c r="BW1047" s="69"/>
      <c r="BX1047" s="69"/>
      <c r="BY1047" s="69"/>
      <c r="BZ1047" s="69"/>
      <c r="CA1047" s="66"/>
      <c r="CB1047" s="69"/>
      <c r="CC1047" s="69"/>
      <c r="CD1047" s="69"/>
      <c r="CE1047" s="66"/>
      <c r="CF1047" s="69"/>
      <c r="CG1047" s="69"/>
      <c r="CH1047" s="69"/>
      <c r="CI1047" s="66"/>
      <c r="CJ1047" s="69"/>
      <c r="CK1047" s="69"/>
      <c r="CL1047" s="69"/>
      <c r="CM1047" s="66"/>
      <c r="CN1047" s="69"/>
      <c r="CO1047" s="69"/>
      <c r="CP1047" s="69"/>
      <c r="CQ1047" s="66"/>
      <c r="CR1047" s="69"/>
      <c r="CS1047" s="69"/>
      <c r="CT1047" s="69"/>
      <c r="CU1047" s="66"/>
      <c r="CV1047" s="69"/>
      <c r="CW1047" s="69"/>
      <c r="CX1047" s="69"/>
      <c r="CY1047" s="66"/>
      <c r="CZ1047" s="69"/>
      <c r="DA1047" s="69"/>
      <c r="DB1047" s="69"/>
      <c r="DC1047" s="66"/>
      <c r="DD1047" s="69"/>
      <c r="DE1047" s="69"/>
      <c r="DF1047" s="69"/>
      <c r="DG1047" s="66"/>
      <c r="DH1047" s="69"/>
      <c r="DI1047" s="69"/>
      <c r="DJ1047" s="69"/>
      <c r="DK1047" s="70"/>
    </row>
    <row r="1048" spans="63:115">
      <c r="BK1048" s="69"/>
      <c r="BL1048" s="69"/>
      <c r="BM1048" s="69"/>
      <c r="BN1048" s="66"/>
      <c r="BO1048" s="69"/>
      <c r="BP1048" s="69"/>
      <c r="BQ1048" s="69"/>
      <c r="BR1048" s="69"/>
      <c r="BS1048" s="69"/>
      <c r="BT1048" s="69"/>
      <c r="BU1048" s="69"/>
      <c r="BV1048" s="69"/>
      <c r="BW1048" s="69"/>
      <c r="BX1048" s="69"/>
      <c r="BY1048" s="69"/>
      <c r="BZ1048" s="69"/>
      <c r="CA1048" s="66"/>
      <c r="CB1048" s="69"/>
      <c r="CC1048" s="69"/>
      <c r="CD1048" s="69"/>
      <c r="CE1048" s="66"/>
      <c r="CF1048" s="69"/>
      <c r="CG1048" s="69"/>
      <c r="CH1048" s="69"/>
      <c r="CI1048" s="66"/>
      <c r="CJ1048" s="69"/>
      <c r="CK1048" s="69"/>
      <c r="CL1048" s="69"/>
      <c r="CM1048" s="66"/>
      <c r="CN1048" s="69"/>
      <c r="CO1048" s="69"/>
      <c r="CP1048" s="69"/>
      <c r="CQ1048" s="66"/>
      <c r="CR1048" s="69"/>
      <c r="CS1048" s="69"/>
      <c r="CT1048" s="69"/>
      <c r="CU1048" s="66"/>
      <c r="CV1048" s="69"/>
      <c r="CW1048" s="69"/>
      <c r="CX1048" s="69"/>
      <c r="CY1048" s="66"/>
      <c r="CZ1048" s="69"/>
      <c r="DA1048" s="69"/>
      <c r="DB1048" s="69"/>
      <c r="DC1048" s="66"/>
      <c r="DD1048" s="69"/>
      <c r="DE1048" s="69"/>
      <c r="DF1048" s="69"/>
      <c r="DG1048" s="66"/>
      <c r="DH1048" s="69"/>
      <c r="DI1048" s="69"/>
      <c r="DJ1048" s="69"/>
      <c r="DK1048" s="70"/>
    </row>
    <row r="1049" spans="63:115">
      <c r="BK1049" s="69"/>
      <c r="BL1049" s="69"/>
      <c r="BM1049" s="69"/>
      <c r="BN1049" s="66"/>
      <c r="BO1049" s="69"/>
      <c r="BP1049" s="69"/>
      <c r="BQ1049" s="69"/>
      <c r="BR1049" s="69"/>
      <c r="BS1049" s="69"/>
      <c r="BT1049" s="69"/>
      <c r="BU1049" s="69"/>
      <c r="BV1049" s="69"/>
      <c r="BW1049" s="69"/>
      <c r="BX1049" s="69"/>
      <c r="BY1049" s="69"/>
      <c r="BZ1049" s="69"/>
      <c r="CA1049" s="66"/>
      <c r="CB1049" s="69"/>
      <c r="CC1049" s="69"/>
      <c r="CD1049" s="69"/>
      <c r="CE1049" s="66"/>
      <c r="CF1049" s="69"/>
      <c r="CG1049" s="69"/>
      <c r="CH1049" s="69"/>
      <c r="CI1049" s="66"/>
      <c r="CJ1049" s="69"/>
      <c r="CK1049" s="69"/>
      <c r="CL1049" s="69"/>
      <c r="CM1049" s="66"/>
      <c r="CN1049" s="69"/>
      <c r="CO1049" s="69"/>
      <c r="CP1049" s="69"/>
      <c r="CQ1049" s="66"/>
      <c r="CR1049" s="69"/>
      <c r="CS1049" s="69"/>
      <c r="CT1049" s="69"/>
      <c r="CU1049" s="66"/>
      <c r="CV1049" s="69"/>
      <c r="CW1049" s="69"/>
      <c r="CX1049" s="69"/>
      <c r="CY1049" s="66"/>
      <c r="CZ1049" s="69"/>
      <c r="DA1049" s="69"/>
      <c r="DB1049" s="69"/>
      <c r="DC1049" s="66"/>
      <c r="DD1049" s="69"/>
      <c r="DE1049" s="69"/>
      <c r="DF1049" s="69"/>
      <c r="DG1049" s="66"/>
      <c r="DH1049" s="69"/>
      <c r="DI1049" s="69"/>
      <c r="DJ1049" s="69"/>
      <c r="DK1049" s="70"/>
    </row>
    <row r="1050" spans="63:115">
      <c r="BK1050" s="69"/>
      <c r="BL1050" s="69"/>
      <c r="BM1050" s="69"/>
      <c r="BN1050" s="66"/>
      <c r="BO1050" s="69"/>
      <c r="BP1050" s="69"/>
      <c r="BQ1050" s="69"/>
      <c r="BR1050" s="69"/>
      <c r="BS1050" s="69"/>
      <c r="BT1050" s="69"/>
      <c r="BU1050" s="69"/>
      <c r="BV1050" s="69"/>
      <c r="BW1050" s="69"/>
      <c r="BX1050" s="69"/>
      <c r="BY1050" s="69"/>
      <c r="BZ1050" s="69"/>
      <c r="CA1050" s="66"/>
      <c r="CB1050" s="69"/>
      <c r="CC1050" s="69"/>
      <c r="CD1050" s="69"/>
      <c r="CE1050" s="66"/>
      <c r="CF1050" s="69"/>
      <c r="CG1050" s="69"/>
      <c r="CH1050" s="69"/>
      <c r="CI1050" s="66"/>
      <c r="CJ1050" s="69"/>
      <c r="CK1050" s="69"/>
      <c r="CL1050" s="69"/>
      <c r="CM1050" s="66"/>
      <c r="CN1050" s="69"/>
      <c r="CO1050" s="69"/>
      <c r="CP1050" s="69"/>
      <c r="CQ1050" s="66"/>
      <c r="CR1050" s="69"/>
      <c r="CS1050" s="69"/>
      <c r="CT1050" s="69"/>
      <c r="CU1050" s="66"/>
      <c r="CV1050" s="69"/>
      <c r="CW1050" s="69"/>
      <c r="CX1050" s="69"/>
      <c r="CY1050" s="66"/>
      <c r="CZ1050" s="69"/>
      <c r="DA1050" s="69"/>
      <c r="DB1050" s="69"/>
      <c r="DC1050" s="66"/>
      <c r="DD1050" s="69"/>
      <c r="DE1050" s="69"/>
      <c r="DF1050" s="69"/>
      <c r="DG1050" s="66"/>
      <c r="DH1050" s="69"/>
      <c r="DI1050" s="69"/>
      <c r="DJ1050" s="69"/>
      <c r="DK1050" s="70"/>
    </row>
    <row r="1051" spans="63:115">
      <c r="BK1051" s="69"/>
      <c r="BL1051" s="69"/>
      <c r="BM1051" s="69"/>
      <c r="BN1051" s="66"/>
      <c r="BO1051" s="69"/>
      <c r="BP1051" s="69"/>
      <c r="BQ1051" s="69"/>
      <c r="BR1051" s="69"/>
      <c r="BS1051" s="69"/>
      <c r="BT1051" s="69"/>
      <c r="BU1051" s="69"/>
      <c r="BV1051" s="69"/>
      <c r="BW1051" s="69"/>
      <c r="BX1051" s="69"/>
      <c r="BY1051" s="69"/>
      <c r="BZ1051" s="69"/>
      <c r="CA1051" s="66"/>
      <c r="CB1051" s="69"/>
      <c r="CC1051" s="69"/>
      <c r="CD1051" s="69"/>
      <c r="CE1051" s="66"/>
      <c r="CF1051" s="69"/>
      <c r="CG1051" s="69"/>
      <c r="CH1051" s="69"/>
      <c r="CI1051" s="66"/>
      <c r="CJ1051" s="69"/>
      <c r="CK1051" s="69"/>
      <c r="CL1051" s="69"/>
      <c r="CM1051" s="66"/>
      <c r="CN1051" s="69"/>
      <c r="CO1051" s="69"/>
      <c r="CP1051" s="69"/>
      <c r="CQ1051" s="66"/>
      <c r="CR1051" s="69"/>
      <c r="CS1051" s="69"/>
      <c r="CT1051" s="69"/>
      <c r="CU1051" s="66"/>
      <c r="CV1051" s="69"/>
      <c r="CW1051" s="69"/>
      <c r="CX1051" s="69"/>
      <c r="CY1051" s="66"/>
      <c r="CZ1051" s="69"/>
      <c r="DA1051" s="69"/>
      <c r="DB1051" s="69"/>
      <c r="DC1051" s="66"/>
      <c r="DD1051" s="69"/>
      <c r="DE1051" s="69"/>
      <c r="DF1051" s="69"/>
      <c r="DG1051" s="66"/>
      <c r="DH1051" s="69"/>
      <c r="DI1051" s="69"/>
      <c r="DJ1051" s="69"/>
      <c r="DK1051" s="70"/>
    </row>
    <row r="1052" spans="63:115">
      <c r="BK1052" s="69"/>
      <c r="BL1052" s="69"/>
      <c r="BM1052" s="69"/>
      <c r="BN1052" s="66"/>
      <c r="BO1052" s="69"/>
      <c r="BP1052" s="69"/>
      <c r="BQ1052" s="69"/>
      <c r="BR1052" s="69"/>
      <c r="BS1052" s="69"/>
      <c r="BT1052" s="69"/>
      <c r="BU1052" s="69"/>
      <c r="BV1052" s="69"/>
      <c r="BW1052" s="69"/>
      <c r="BX1052" s="69"/>
      <c r="BY1052" s="69"/>
      <c r="BZ1052" s="69"/>
      <c r="CA1052" s="66"/>
      <c r="CB1052" s="69"/>
      <c r="CC1052" s="69"/>
      <c r="CD1052" s="69"/>
      <c r="CE1052" s="66"/>
      <c r="CF1052" s="69"/>
      <c r="CG1052" s="69"/>
      <c r="CH1052" s="69"/>
      <c r="CI1052" s="66"/>
      <c r="CJ1052" s="69"/>
      <c r="CK1052" s="69"/>
      <c r="CL1052" s="69"/>
      <c r="CM1052" s="66"/>
      <c r="CN1052" s="69"/>
      <c r="CO1052" s="69"/>
      <c r="CP1052" s="69"/>
      <c r="CQ1052" s="66"/>
      <c r="CR1052" s="69"/>
      <c r="CS1052" s="69"/>
      <c r="CT1052" s="69"/>
      <c r="CU1052" s="66"/>
      <c r="CV1052" s="69"/>
      <c r="CW1052" s="69"/>
      <c r="CX1052" s="69"/>
      <c r="CY1052" s="66"/>
      <c r="CZ1052" s="69"/>
      <c r="DA1052" s="69"/>
      <c r="DB1052" s="69"/>
      <c r="DC1052" s="66"/>
      <c r="DD1052" s="69"/>
      <c r="DE1052" s="69"/>
      <c r="DF1052" s="69"/>
      <c r="DG1052" s="66"/>
      <c r="DH1052" s="69"/>
      <c r="DI1052" s="69"/>
      <c r="DJ1052" s="69"/>
      <c r="DK1052" s="70"/>
    </row>
    <row r="1053" spans="63:115">
      <c r="BK1053" s="69"/>
      <c r="BL1053" s="69"/>
      <c r="BM1053" s="69"/>
      <c r="BN1053" s="66"/>
      <c r="BO1053" s="69"/>
      <c r="BP1053" s="69"/>
      <c r="BQ1053" s="69"/>
      <c r="BR1053" s="69"/>
      <c r="BS1053" s="69"/>
      <c r="BT1053" s="69"/>
      <c r="BU1053" s="69"/>
      <c r="BV1053" s="69"/>
      <c r="BW1053" s="69"/>
      <c r="BX1053" s="69"/>
      <c r="BY1053" s="69"/>
      <c r="BZ1053" s="69"/>
      <c r="CA1053" s="66"/>
      <c r="CB1053" s="69"/>
      <c r="CC1053" s="69"/>
      <c r="CD1053" s="69"/>
      <c r="CE1053" s="66"/>
      <c r="CF1053" s="69"/>
      <c r="CG1053" s="69"/>
      <c r="CH1053" s="69"/>
      <c r="CI1053" s="66"/>
      <c r="CJ1053" s="69"/>
      <c r="CK1053" s="69"/>
      <c r="CL1053" s="69"/>
      <c r="CM1053" s="66"/>
      <c r="CN1053" s="69"/>
      <c r="CO1053" s="69"/>
      <c r="CP1053" s="69"/>
      <c r="CQ1053" s="66"/>
      <c r="CR1053" s="69"/>
      <c r="CS1053" s="69"/>
      <c r="CT1053" s="69"/>
      <c r="CU1053" s="66"/>
      <c r="CV1053" s="69"/>
      <c r="CW1053" s="69"/>
      <c r="CX1053" s="69"/>
      <c r="CY1053" s="66"/>
      <c r="CZ1053" s="69"/>
      <c r="DA1053" s="69"/>
      <c r="DB1053" s="69"/>
      <c r="DC1053" s="66"/>
      <c r="DD1053" s="69"/>
      <c r="DE1053" s="69"/>
      <c r="DF1053" s="69"/>
      <c r="DG1053" s="66"/>
      <c r="DH1053" s="69"/>
      <c r="DI1053" s="69"/>
      <c r="DJ1053" s="69"/>
      <c r="DK1053" s="70"/>
    </row>
    <row r="1054" spans="63:115">
      <c r="BK1054" s="69"/>
      <c r="BL1054" s="69"/>
      <c r="BM1054" s="69"/>
      <c r="BN1054" s="66"/>
      <c r="BO1054" s="69"/>
      <c r="BP1054" s="69"/>
      <c r="BQ1054" s="69"/>
      <c r="BR1054" s="69"/>
      <c r="BS1054" s="69"/>
      <c r="BT1054" s="69"/>
      <c r="BU1054" s="69"/>
      <c r="BV1054" s="69"/>
      <c r="BW1054" s="69"/>
      <c r="BX1054" s="69"/>
      <c r="BY1054" s="69"/>
      <c r="BZ1054" s="69"/>
      <c r="CA1054" s="66"/>
      <c r="CB1054" s="69"/>
      <c r="CC1054" s="69"/>
      <c r="CD1054" s="69"/>
      <c r="CE1054" s="66"/>
      <c r="CF1054" s="69"/>
      <c r="CG1054" s="69"/>
      <c r="CH1054" s="69"/>
      <c r="CI1054" s="66"/>
      <c r="CJ1054" s="69"/>
      <c r="CK1054" s="69"/>
      <c r="CL1054" s="69"/>
      <c r="CM1054" s="66"/>
      <c r="CN1054" s="69"/>
      <c r="CO1054" s="69"/>
      <c r="CP1054" s="69"/>
      <c r="CQ1054" s="66"/>
      <c r="CR1054" s="69"/>
      <c r="CS1054" s="69"/>
      <c r="CT1054" s="69"/>
      <c r="CU1054" s="66"/>
      <c r="CV1054" s="69"/>
      <c r="CW1054" s="69"/>
      <c r="CX1054" s="69"/>
      <c r="CY1054" s="66"/>
      <c r="CZ1054" s="69"/>
      <c r="DA1054" s="69"/>
      <c r="DB1054" s="69"/>
      <c r="DC1054" s="66"/>
      <c r="DD1054" s="69"/>
      <c r="DE1054" s="69"/>
      <c r="DF1054" s="69"/>
      <c r="DG1054" s="66"/>
      <c r="DH1054" s="69"/>
      <c r="DI1054" s="69"/>
      <c r="DJ1054" s="69"/>
      <c r="DK1054" s="70"/>
    </row>
    <row r="1055" spans="63:115">
      <c r="BK1055" s="69"/>
      <c r="BL1055" s="69"/>
      <c r="BM1055" s="69"/>
      <c r="BN1055" s="66"/>
      <c r="BO1055" s="69"/>
      <c r="BP1055" s="69"/>
      <c r="BQ1055" s="69"/>
      <c r="BR1055" s="69"/>
      <c r="BS1055" s="69"/>
      <c r="BT1055" s="69"/>
      <c r="BU1055" s="69"/>
      <c r="BV1055" s="69"/>
      <c r="BW1055" s="69"/>
      <c r="BX1055" s="69"/>
      <c r="BY1055" s="69"/>
      <c r="BZ1055" s="69"/>
      <c r="CA1055" s="66"/>
      <c r="CB1055" s="69"/>
      <c r="CC1055" s="69"/>
      <c r="CD1055" s="69"/>
      <c r="CE1055" s="66"/>
      <c r="CF1055" s="69"/>
      <c r="CG1055" s="69"/>
      <c r="CH1055" s="69"/>
      <c r="CI1055" s="66"/>
      <c r="CJ1055" s="69"/>
      <c r="CK1055" s="69"/>
      <c r="CL1055" s="69"/>
      <c r="CM1055" s="66"/>
      <c r="CN1055" s="69"/>
      <c r="CO1055" s="69"/>
      <c r="CP1055" s="69"/>
      <c r="CQ1055" s="66"/>
      <c r="CR1055" s="69"/>
      <c r="CS1055" s="69"/>
      <c r="CT1055" s="69"/>
      <c r="CU1055" s="66"/>
      <c r="CV1055" s="69"/>
      <c r="CW1055" s="69"/>
      <c r="CX1055" s="69"/>
      <c r="CY1055" s="66"/>
      <c r="CZ1055" s="69"/>
      <c r="DA1055" s="69"/>
      <c r="DB1055" s="69"/>
      <c r="DC1055" s="66"/>
      <c r="DD1055" s="69"/>
      <c r="DE1055" s="69"/>
      <c r="DF1055" s="69"/>
      <c r="DG1055" s="66"/>
      <c r="DH1055" s="69"/>
      <c r="DI1055" s="69"/>
      <c r="DJ1055" s="69"/>
      <c r="DK1055" s="70"/>
    </row>
    <row r="1056" spans="63:115">
      <c r="BK1056" s="69"/>
      <c r="BL1056" s="69"/>
      <c r="BM1056" s="69"/>
      <c r="BN1056" s="66"/>
      <c r="BO1056" s="69"/>
      <c r="BP1056" s="69"/>
      <c r="BQ1056" s="69"/>
      <c r="BR1056" s="69"/>
      <c r="BS1056" s="69"/>
      <c r="BT1056" s="69"/>
      <c r="BU1056" s="69"/>
      <c r="BV1056" s="69"/>
      <c r="BW1056" s="69"/>
      <c r="BX1056" s="69"/>
      <c r="BY1056" s="69"/>
      <c r="BZ1056" s="69"/>
      <c r="CA1056" s="66"/>
      <c r="CB1056" s="69"/>
      <c r="CC1056" s="69"/>
      <c r="CD1056" s="69"/>
      <c r="CE1056" s="66"/>
      <c r="CF1056" s="69"/>
      <c r="CG1056" s="69"/>
      <c r="CH1056" s="69"/>
      <c r="CI1056" s="66"/>
      <c r="CJ1056" s="69"/>
      <c r="CK1056" s="69"/>
      <c r="CL1056" s="69"/>
      <c r="CM1056" s="66"/>
      <c r="CN1056" s="69"/>
      <c r="CO1056" s="69"/>
      <c r="CP1056" s="69"/>
      <c r="CQ1056" s="66"/>
      <c r="CR1056" s="69"/>
      <c r="CS1056" s="69"/>
      <c r="CT1056" s="69"/>
      <c r="CU1056" s="66"/>
      <c r="CV1056" s="69"/>
      <c r="CW1056" s="69"/>
      <c r="CX1056" s="69"/>
      <c r="CY1056" s="66"/>
      <c r="CZ1056" s="69"/>
      <c r="DA1056" s="69"/>
      <c r="DB1056" s="69"/>
      <c r="DC1056" s="66"/>
      <c r="DD1056" s="69"/>
      <c r="DE1056" s="69"/>
      <c r="DF1056" s="69"/>
      <c r="DG1056" s="66"/>
      <c r="DH1056" s="69"/>
      <c r="DI1056" s="69"/>
      <c r="DJ1056" s="69"/>
      <c r="DK1056" s="70"/>
    </row>
    <row r="1057" spans="63:115">
      <c r="BK1057" s="69"/>
      <c r="BL1057" s="69"/>
      <c r="BM1057" s="69"/>
      <c r="BN1057" s="66"/>
      <c r="BO1057" s="69"/>
      <c r="BP1057" s="69"/>
      <c r="BQ1057" s="69"/>
      <c r="BR1057" s="69"/>
      <c r="BS1057" s="69"/>
      <c r="BT1057" s="69"/>
      <c r="BU1057" s="69"/>
      <c r="BV1057" s="69"/>
      <c r="BW1057" s="69"/>
      <c r="BX1057" s="69"/>
      <c r="BY1057" s="69"/>
      <c r="BZ1057" s="69"/>
      <c r="CA1057" s="66"/>
      <c r="CB1057" s="69"/>
      <c r="CC1057" s="69"/>
      <c r="CD1057" s="69"/>
      <c r="CE1057" s="66"/>
      <c r="CF1057" s="69"/>
      <c r="CG1057" s="69"/>
      <c r="CH1057" s="69"/>
      <c r="CI1057" s="66"/>
      <c r="CJ1057" s="69"/>
      <c r="CK1057" s="69"/>
      <c r="CL1057" s="69"/>
      <c r="CM1057" s="66"/>
      <c r="CN1057" s="69"/>
      <c r="CO1057" s="69"/>
      <c r="CP1057" s="69"/>
      <c r="CQ1057" s="66"/>
      <c r="CR1057" s="69"/>
      <c r="CS1057" s="69"/>
      <c r="CT1057" s="69"/>
      <c r="CU1057" s="66"/>
      <c r="CV1057" s="69"/>
      <c r="CW1057" s="69"/>
      <c r="CX1057" s="69"/>
      <c r="CY1057" s="66"/>
      <c r="CZ1057" s="69"/>
      <c r="DA1057" s="69"/>
      <c r="DB1057" s="69"/>
      <c r="DC1057" s="66"/>
      <c r="DD1057" s="69"/>
      <c r="DE1057" s="69"/>
      <c r="DF1057" s="69"/>
      <c r="DG1057" s="66"/>
      <c r="DH1057" s="69"/>
      <c r="DI1057" s="69"/>
      <c r="DJ1057" s="69"/>
      <c r="DK1057" s="70"/>
    </row>
    <row r="1058" spans="63:115">
      <c r="BK1058" s="69"/>
      <c r="BL1058" s="69"/>
      <c r="BM1058" s="69"/>
      <c r="BN1058" s="66"/>
      <c r="BO1058" s="69"/>
      <c r="BP1058" s="69"/>
      <c r="BQ1058" s="69"/>
      <c r="BR1058" s="69"/>
      <c r="BS1058" s="69"/>
      <c r="BT1058" s="69"/>
      <c r="BU1058" s="69"/>
      <c r="BV1058" s="69"/>
      <c r="BW1058" s="69"/>
      <c r="BX1058" s="69"/>
      <c r="BY1058" s="69"/>
      <c r="BZ1058" s="69"/>
      <c r="CA1058" s="66"/>
      <c r="CB1058" s="69"/>
      <c r="CC1058" s="69"/>
      <c r="CD1058" s="69"/>
      <c r="CE1058" s="66"/>
      <c r="CF1058" s="69"/>
      <c r="CG1058" s="69"/>
      <c r="CH1058" s="69"/>
      <c r="CI1058" s="66"/>
      <c r="CJ1058" s="69"/>
      <c r="CK1058" s="69"/>
      <c r="CL1058" s="69"/>
      <c r="CM1058" s="66"/>
      <c r="CN1058" s="69"/>
      <c r="CO1058" s="69"/>
      <c r="CP1058" s="69"/>
      <c r="CQ1058" s="66"/>
      <c r="CR1058" s="69"/>
      <c r="CS1058" s="69"/>
      <c r="CT1058" s="69"/>
      <c r="CU1058" s="66"/>
      <c r="CV1058" s="69"/>
      <c r="CW1058" s="69"/>
      <c r="CX1058" s="69"/>
      <c r="CY1058" s="66"/>
      <c r="CZ1058" s="69"/>
      <c r="DA1058" s="69"/>
      <c r="DB1058" s="69"/>
      <c r="DC1058" s="66"/>
      <c r="DD1058" s="69"/>
      <c r="DE1058" s="69"/>
      <c r="DF1058" s="69"/>
      <c r="DG1058" s="66"/>
      <c r="DH1058" s="69"/>
      <c r="DI1058" s="69"/>
      <c r="DJ1058" s="69"/>
      <c r="DK1058" s="70"/>
    </row>
    <row r="1059" spans="63:115">
      <c r="BK1059" s="69"/>
      <c r="BL1059" s="69"/>
      <c r="BM1059" s="69"/>
      <c r="BN1059" s="66"/>
      <c r="BO1059" s="69"/>
      <c r="BP1059" s="69"/>
      <c r="BQ1059" s="69"/>
      <c r="BR1059" s="69"/>
      <c r="BS1059" s="69"/>
      <c r="BT1059" s="69"/>
      <c r="BU1059" s="69"/>
      <c r="BV1059" s="69"/>
      <c r="BW1059" s="69"/>
      <c r="BX1059" s="69"/>
      <c r="BY1059" s="69"/>
      <c r="BZ1059" s="69"/>
      <c r="CA1059" s="66"/>
      <c r="CB1059" s="69"/>
      <c r="CC1059" s="69"/>
      <c r="CD1059" s="69"/>
      <c r="CE1059" s="66"/>
      <c r="CF1059" s="69"/>
      <c r="CG1059" s="69"/>
      <c r="CH1059" s="69"/>
      <c r="CI1059" s="66"/>
      <c r="CJ1059" s="69"/>
      <c r="CK1059" s="69"/>
      <c r="CL1059" s="69"/>
      <c r="CM1059" s="66"/>
      <c r="CN1059" s="69"/>
      <c r="CO1059" s="69"/>
      <c r="CP1059" s="69"/>
      <c r="CQ1059" s="66"/>
      <c r="CR1059" s="69"/>
      <c r="CS1059" s="69"/>
      <c r="CT1059" s="69"/>
      <c r="CU1059" s="66"/>
      <c r="CV1059" s="69"/>
      <c r="CW1059" s="69"/>
      <c r="CX1059" s="69"/>
      <c r="CY1059" s="66"/>
      <c r="CZ1059" s="69"/>
      <c r="DA1059" s="69"/>
      <c r="DB1059" s="69"/>
      <c r="DC1059" s="66"/>
      <c r="DD1059" s="69"/>
      <c r="DE1059" s="69"/>
      <c r="DF1059" s="69"/>
      <c r="DG1059" s="66"/>
      <c r="DH1059" s="69"/>
      <c r="DI1059" s="69"/>
      <c r="DJ1059" s="69"/>
      <c r="DK1059" s="70"/>
    </row>
    <row r="1060" spans="63:115">
      <c r="BK1060" s="69"/>
      <c r="BL1060" s="69"/>
      <c r="BM1060" s="69"/>
      <c r="BN1060" s="66"/>
      <c r="BO1060" s="69"/>
      <c r="BP1060" s="69"/>
      <c r="BQ1060" s="69"/>
      <c r="BR1060" s="69"/>
      <c r="BS1060" s="69"/>
      <c r="BT1060" s="69"/>
      <c r="BU1060" s="69"/>
      <c r="BV1060" s="69"/>
      <c r="BW1060" s="69"/>
      <c r="BX1060" s="69"/>
      <c r="BY1060" s="69"/>
      <c r="BZ1060" s="69"/>
      <c r="CA1060" s="66"/>
      <c r="CB1060" s="69"/>
      <c r="CC1060" s="69"/>
      <c r="CD1060" s="69"/>
      <c r="CE1060" s="66"/>
      <c r="CF1060" s="69"/>
      <c r="CG1060" s="69"/>
      <c r="CH1060" s="69"/>
      <c r="CI1060" s="66"/>
      <c r="CJ1060" s="69"/>
      <c r="CK1060" s="69"/>
      <c r="CL1060" s="69"/>
      <c r="CM1060" s="66"/>
      <c r="CN1060" s="69"/>
      <c r="CO1060" s="69"/>
      <c r="CP1060" s="69"/>
      <c r="CQ1060" s="66"/>
      <c r="CR1060" s="69"/>
      <c r="CS1060" s="69"/>
      <c r="CT1060" s="69"/>
      <c r="CU1060" s="66"/>
      <c r="CV1060" s="69"/>
      <c r="CW1060" s="69"/>
      <c r="CX1060" s="69"/>
      <c r="CY1060" s="66"/>
      <c r="CZ1060" s="69"/>
      <c r="DA1060" s="69"/>
      <c r="DB1060" s="69"/>
      <c r="DC1060" s="66"/>
      <c r="DD1060" s="69"/>
      <c r="DE1060" s="69"/>
      <c r="DF1060" s="69"/>
      <c r="DG1060" s="66"/>
      <c r="DH1060" s="69"/>
      <c r="DI1060" s="69"/>
      <c r="DJ1060" s="69"/>
      <c r="DK1060" s="70"/>
    </row>
    <row r="1061" spans="63:115">
      <c r="BK1061" s="69"/>
      <c r="BL1061" s="69"/>
      <c r="BM1061" s="69"/>
      <c r="BN1061" s="66"/>
      <c r="BO1061" s="69"/>
      <c r="BP1061" s="69"/>
      <c r="BQ1061" s="69"/>
      <c r="BR1061" s="69"/>
      <c r="BS1061" s="69"/>
      <c r="BT1061" s="69"/>
      <c r="BU1061" s="69"/>
      <c r="BV1061" s="69"/>
      <c r="BW1061" s="69"/>
      <c r="BX1061" s="69"/>
      <c r="BY1061" s="69"/>
      <c r="BZ1061" s="69"/>
      <c r="CA1061" s="66"/>
      <c r="CB1061" s="69"/>
      <c r="CC1061" s="69"/>
      <c r="CD1061" s="69"/>
      <c r="CE1061" s="66"/>
      <c r="CF1061" s="69"/>
      <c r="CG1061" s="69"/>
      <c r="CH1061" s="69"/>
      <c r="CI1061" s="66"/>
      <c r="CJ1061" s="69"/>
      <c r="CK1061" s="69"/>
      <c r="CL1061" s="69"/>
      <c r="CM1061" s="66"/>
      <c r="CN1061" s="69"/>
      <c r="CO1061" s="69"/>
      <c r="CP1061" s="69"/>
      <c r="CQ1061" s="66"/>
      <c r="CR1061" s="69"/>
      <c r="CS1061" s="69"/>
      <c r="CT1061" s="69"/>
      <c r="CU1061" s="66"/>
      <c r="CV1061" s="69"/>
      <c r="CW1061" s="69"/>
      <c r="CX1061" s="69"/>
      <c r="CY1061" s="66"/>
      <c r="CZ1061" s="69"/>
      <c r="DA1061" s="69"/>
      <c r="DB1061" s="69"/>
      <c r="DC1061" s="66"/>
      <c r="DD1061" s="69"/>
      <c r="DE1061" s="69"/>
      <c r="DF1061" s="69"/>
      <c r="DG1061" s="66"/>
      <c r="DH1061" s="69"/>
      <c r="DI1061" s="69"/>
      <c r="DJ1061" s="69"/>
      <c r="DK1061" s="70"/>
    </row>
    <row r="1062" spans="63:115">
      <c r="BK1062" s="69"/>
      <c r="BL1062" s="69"/>
      <c r="BM1062" s="69"/>
      <c r="BN1062" s="66"/>
      <c r="BO1062" s="69"/>
      <c r="BP1062" s="69"/>
      <c r="BQ1062" s="69"/>
      <c r="BR1062" s="69"/>
      <c r="BS1062" s="69"/>
      <c r="BT1062" s="69"/>
      <c r="BU1062" s="69"/>
      <c r="BV1062" s="69"/>
      <c r="BW1062" s="69"/>
      <c r="BX1062" s="69"/>
      <c r="BY1062" s="69"/>
      <c r="BZ1062" s="69"/>
      <c r="CA1062" s="66"/>
      <c r="CB1062" s="69"/>
      <c r="CC1062" s="69"/>
      <c r="CD1062" s="69"/>
      <c r="CE1062" s="66"/>
      <c r="CF1062" s="69"/>
      <c r="CG1062" s="69"/>
      <c r="CH1062" s="69"/>
      <c r="CI1062" s="66"/>
      <c r="CJ1062" s="69"/>
      <c r="CK1062" s="69"/>
      <c r="CL1062" s="69"/>
      <c r="CM1062" s="66"/>
      <c r="CN1062" s="69"/>
      <c r="CO1062" s="69"/>
      <c r="CP1062" s="69"/>
      <c r="CQ1062" s="66"/>
      <c r="CR1062" s="69"/>
      <c r="CS1062" s="69"/>
      <c r="CT1062" s="69"/>
      <c r="CU1062" s="66"/>
      <c r="CV1062" s="69"/>
      <c r="CW1062" s="69"/>
      <c r="CX1062" s="69"/>
      <c r="CY1062" s="66"/>
      <c r="CZ1062" s="69"/>
      <c r="DA1062" s="69"/>
      <c r="DB1062" s="69"/>
      <c r="DC1062" s="66"/>
      <c r="DD1062" s="69"/>
      <c r="DE1062" s="69"/>
      <c r="DF1062" s="69"/>
      <c r="DG1062" s="66"/>
      <c r="DH1062" s="69"/>
      <c r="DI1062" s="69"/>
      <c r="DJ1062" s="69"/>
      <c r="DK1062" s="70"/>
    </row>
    <row r="1063" spans="63:115">
      <c r="BK1063" s="69"/>
      <c r="BL1063" s="69"/>
      <c r="BM1063" s="69"/>
      <c r="BN1063" s="66"/>
      <c r="BO1063" s="69"/>
      <c r="BP1063" s="69"/>
      <c r="BQ1063" s="69"/>
      <c r="BR1063" s="69"/>
      <c r="BS1063" s="69"/>
      <c r="BT1063" s="69"/>
      <c r="BU1063" s="69"/>
      <c r="BV1063" s="69"/>
      <c r="BW1063" s="69"/>
      <c r="BX1063" s="69"/>
      <c r="BY1063" s="69"/>
      <c r="BZ1063" s="69"/>
      <c r="CA1063" s="66"/>
      <c r="CB1063" s="69"/>
      <c r="CC1063" s="69"/>
      <c r="CD1063" s="69"/>
      <c r="CE1063" s="66"/>
      <c r="CF1063" s="69"/>
      <c r="CG1063" s="69"/>
      <c r="CH1063" s="69"/>
      <c r="CI1063" s="66"/>
      <c r="CJ1063" s="69"/>
      <c r="CK1063" s="69"/>
      <c r="CL1063" s="69"/>
      <c r="CM1063" s="66"/>
      <c r="CN1063" s="69"/>
      <c r="CO1063" s="69"/>
      <c r="CP1063" s="69"/>
      <c r="CQ1063" s="66"/>
      <c r="CR1063" s="69"/>
      <c r="CS1063" s="69"/>
      <c r="CT1063" s="69"/>
      <c r="CU1063" s="66"/>
      <c r="CV1063" s="69"/>
      <c r="CW1063" s="69"/>
      <c r="CX1063" s="69"/>
      <c r="CY1063" s="66"/>
      <c r="CZ1063" s="69"/>
      <c r="DA1063" s="69"/>
      <c r="DB1063" s="69"/>
      <c r="DC1063" s="66"/>
      <c r="DD1063" s="69"/>
      <c r="DE1063" s="69"/>
      <c r="DF1063" s="69"/>
      <c r="DG1063" s="66"/>
      <c r="DH1063" s="69"/>
      <c r="DI1063" s="69"/>
      <c r="DJ1063" s="69"/>
      <c r="DK1063" s="70"/>
    </row>
  </sheetData>
  <sheetProtection algorithmName="SHA-512" hashValue="WRuQ4YE75KRHpH9EJbjOpg00Ahp1F7+HAnc7+UYb7SAedL2baBXBfar7XTJpD10GcVqMPNuS7ILIyrYR0klefA==" saltValue="N9NE8jb/uRJHiqKwnUcdaQ==" spinCount="100000" sheet="1" objects="1" scenarios="1" selectLockedCells="1"/>
  <mergeCells count="22">
    <mergeCell ref="AZ62:BA62"/>
    <mergeCell ref="A31:B31"/>
    <mergeCell ref="A32:B32"/>
    <mergeCell ref="A33:B33"/>
    <mergeCell ref="A34:B34"/>
    <mergeCell ref="A35:B35"/>
    <mergeCell ref="O13:P13"/>
    <mergeCell ref="O14:P14"/>
    <mergeCell ref="O15:P16"/>
    <mergeCell ref="O10:P12"/>
    <mergeCell ref="CN61:CP61"/>
    <mergeCell ref="BK61:CA61"/>
    <mergeCell ref="CB61:CM61"/>
    <mergeCell ref="CZ61:DK61"/>
    <mergeCell ref="A16:N16"/>
    <mergeCell ref="A17:N17"/>
    <mergeCell ref="J19:N19"/>
    <mergeCell ref="J20:L20"/>
    <mergeCell ref="M27:N27"/>
    <mergeCell ref="A30:D30"/>
    <mergeCell ref="A19:E19"/>
    <mergeCell ref="J27:L27"/>
  </mergeCells>
  <pageMargins left="0.7" right="0.7" top="0.75" bottom="0.75" header="0.3" footer="0.3"/>
  <pageSetup orientation="portrait" verticalDpi="598" r:id="rId1"/>
  <ignoredErrors>
    <ignoredError sqref="M64" evalError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3073" r:id="rId4">
          <objectPr defaultSize="0" autoPict="0" r:id="rId5">
            <anchor moveWithCells="1">
              <from>
                <xdr:col>0</xdr:col>
                <xdr:colOff>76200</xdr:colOff>
                <xdr:row>33</xdr:row>
                <xdr:rowOff>68580</xdr:rowOff>
              </from>
              <to>
                <xdr:col>9</xdr:col>
                <xdr:colOff>518160</xdr:colOff>
                <xdr:row>61</xdr:row>
                <xdr:rowOff>7620</xdr:rowOff>
              </to>
            </anchor>
          </objectPr>
        </oleObject>
      </mc:Choice>
      <mc:Fallback>
        <oleObject progId="Visio.Drawing.11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48</vt:i4>
      </vt:variant>
    </vt:vector>
  </HeadingPairs>
  <TitlesOfParts>
    <vt:vector size="51" baseType="lpstr">
      <vt:lpstr>Power Loss</vt:lpstr>
      <vt:lpstr>Efficiency Summary</vt:lpstr>
      <vt:lpstr>Compensator</vt:lpstr>
      <vt:lpstr>_Cap1</vt:lpstr>
      <vt:lpstr>_Cap2</vt:lpstr>
      <vt:lpstr>_Cfb1</vt:lpstr>
      <vt:lpstr>_Cfb2</vt:lpstr>
      <vt:lpstr>_R3</vt:lpstr>
      <vt:lpstr>_R3_T</vt:lpstr>
      <vt:lpstr>_Res1</vt:lpstr>
      <vt:lpstr>_Rfb1</vt:lpstr>
      <vt:lpstr>_Rfb2</vt:lpstr>
      <vt:lpstr>cap</vt:lpstr>
      <vt:lpstr>D</vt:lpstr>
      <vt:lpstr>DCR</vt:lpstr>
      <vt:lpstr>Efficiency</vt:lpstr>
      <vt:lpstr>esr</vt:lpstr>
      <vt:lpstr>Fc</vt:lpstr>
      <vt:lpstr>Fesr</vt:lpstr>
      <vt:lpstr>Fm</vt:lpstr>
      <vt:lpstr>Fo</vt:lpstr>
      <vt:lpstr>Fs</vt:lpstr>
      <vt:lpstr>Fstart</vt:lpstr>
      <vt:lpstr>Fstep</vt:lpstr>
      <vt:lpstr>Fstop</vt:lpstr>
      <vt:lpstr>Gdo</vt:lpstr>
      <vt:lpstr>gm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Mc</vt:lpstr>
      <vt:lpstr>ncap</vt:lpstr>
      <vt:lpstr>Q</vt:lpstr>
      <vt:lpstr>Qn</vt:lpstr>
      <vt:lpstr>Ron_l</vt:lpstr>
      <vt:lpstr>Ron_u</vt:lpstr>
      <vt:lpstr>Rout</vt:lpstr>
      <vt:lpstr>Rt</vt:lpstr>
      <vt:lpstr>Se</vt:lpstr>
      <vt:lpstr>Sn</vt:lpstr>
      <vt:lpstr>Step</vt:lpstr>
      <vt:lpstr>Tloss</vt:lpstr>
      <vt:lpstr>Vfb</vt:lpstr>
      <vt:lpstr>Vin</vt:lpstr>
      <vt:lpstr>Vout</vt:lpstr>
      <vt:lpstr>Wn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Tu Bui</cp:lastModifiedBy>
  <dcterms:created xsi:type="dcterms:W3CDTF">2016-07-07T17:24:47Z</dcterms:created>
  <dcterms:modified xsi:type="dcterms:W3CDTF">2025-11-14T16:10:31Z</dcterms:modified>
</cp:coreProperties>
</file>