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BCD\AL8866Q\Sepic AL8866Q\"/>
    </mc:Choice>
  </mc:AlternateContent>
  <xr:revisionPtr revIDLastSave="0" documentId="13_ncr:1_{82AE8BC0-988C-4B18-82E0-F6272E13F00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Buck-boost" sheetId="1" r:id="rId1"/>
    <sheet name="IL" sheetId="3" r:id="rId2"/>
  </sheets>
  <definedNames>
    <definedName name="CFB" localSheetId="0">'Buck-boost'!#REF!</definedName>
    <definedName name="CFB">#REF!</definedName>
    <definedName name="CFBa" localSheetId="0">'Buck-boost'!#REF!</definedName>
    <definedName name="CFBa">#REF!</definedName>
    <definedName name="CFBaes" localSheetId="0">'Buck-boost'!#REF!</definedName>
    <definedName name="Coa" localSheetId="0">'Buck-boost'!#REF!</definedName>
    <definedName name="Coa">#REF!</definedName>
    <definedName name="Cout" localSheetId="0">'Buck-boost'!#REF!</definedName>
    <definedName name="Cout">#REF!</definedName>
    <definedName name="Cr">'Buck-boost'!$C$19</definedName>
    <definedName name="D">'Buck-boost'!$C$17</definedName>
    <definedName name="Duty">'Buck-boost'!$C$25</definedName>
    <definedName name="ESR" localSheetId="0">'Buck-boost'!#REF!</definedName>
    <definedName name="ESR">#REF!</definedName>
    <definedName name="fs" localSheetId="0">'Buck-boost'!$L$9</definedName>
    <definedName name="fsw">'Buck-boost'!$C$12</definedName>
    <definedName name="Ies" localSheetId="0">'Buck-boost'!$G$9</definedName>
    <definedName name="IL_max" localSheetId="0">'Buck-boost'!$C$23</definedName>
    <definedName name="IL_max">#REF!</definedName>
    <definedName name="IL_min" localSheetId="0">'Buck-boost'!$C$24</definedName>
    <definedName name="IL_RMS" localSheetId="0">'Buck-boost'!#REF!</definedName>
    <definedName name="IL_RMS">#REF!</definedName>
    <definedName name="Imin" localSheetId="0">'Buck-boost'!#REF!</definedName>
    <definedName name="Io" localSheetId="0">'Buck-boost'!$C$9</definedName>
    <definedName name="Io">#REF!</definedName>
    <definedName name="Ipk" localSheetId="0">'Buck-boost'!#REF!</definedName>
    <definedName name="Ipk">#REF!</definedName>
    <definedName name="Ipkmax_max">'Buck-boost'!#REF!</definedName>
    <definedName name="Ipkmax_min">'Buck-boost'!#REF!</definedName>
    <definedName name="Ipkmax_typ">'Buck-boost'!#REF!</definedName>
    <definedName name="La">'Buck-boost'!$C$21</definedName>
    <definedName name="Lm" localSheetId="0">'Buck-boost'!#REF!</definedName>
    <definedName name="MODE">'Buck-boost'!$C$16</definedName>
    <definedName name="OCP_TH">'Buck-boost'!$C$42</definedName>
    <definedName name="PO">'Buck-boost'!$C$10</definedName>
    <definedName name="RCS">'Buck-boost'!$C$43</definedName>
    <definedName name="RFBDes" localSheetId="0">'Buck-boost'!$G$46</definedName>
    <definedName name="RFBDes">#REF!</definedName>
    <definedName name="RFBdown">#REF!</definedName>
    <definedName name="RFBup" localSheetId="0">'Buck-boost'!$C$47</definedName>
    <definedName name="RFBup">#REF!</definedName>
    <definedName name="ROCS" localSheetId="0">'Buck-boost'!$C$46</definedName>
    <definedName name="ROVPH">'Buck-boost'!$C$55</definedName>
    <definedName name="Sepic">#REF!</definedName>
    <definedName name="Toff" localSheetId="0">'Buck-boost'!#REF!</definedName>
    <definedName name="Toff">#REF!</definedName>
    <definedName name="Toffmin_max" localSheetId="0">'Buck-boost'!#REF!</definedName>
    <definedName name="Toffmin_max">#REF!</definedName>
    <definedName name="Toffmin_min" localSheetId="0">'Buck-boost'!#REF!</definedName>
    <definedName name="Toffmin_Typ" localSheetId="0">'Buck-boost'!#REF!</definedName>
    <definedName name="Trr" localSheetId="0">'Buck-boost'!#REF!</definedName>
    <definedName name="Vc1_max">'Buck-boost'!#REF!</definedName>
    <definedName name="Vc1_min">'Buck-boost'!#REF!</definedName>
    <definedName name="VDF">'Buck-boost'!$C$15</definedName>
    <definedName name="Ves" localSheetId="0">'Buck-boost'!$G$8</definedName>
    <definedName name="Vin_max">'Buck-boost'!$C$7</definedName>
    <definedName name="Vin_min">'Buck-boost'!$C$6</definedName>
    <definedName name="Vinacmax" localSheetId="0">'Buck-boost'!#REF!</definedName>
    <definedName name="Vinacmax">#REF!</definedName>
    <definedName name="Vinacmin" localSheetId="0">'Buck-boost'!#REF!</definedName>
    <definedName name="Vinacmin">#REF!</definedName>
    <definedName name="Vision">#REF!</definedName>
    <definedName name="Vo" localSheetId="0">'Buck-boost'!$C$8</definedName>
    <definedName name="Vo">#REF!</definedName>
    <definedName name="VOVP">'Buck-boost'!$C$50</definedName>
    <definedName name="Vripple" localSheetId="0">'Buck-boost'!#REF!</definedName>
    <definedName name="Vripple">#REF!</definedName>
    <definedName name="Vrrm" localSheetId="0">'Buck-boost'!$C$37</definedName>
    <definedName name="WM" localSheetId="0">'Buck-boost'!#REF!</definedName>
    <definedName name="WM">#REF!</definedName>
    <definedName name="η">'Buck-boost'!$C$11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7" i="1" l="1"/>
  <c r="C31" i="1"/>
  <c r="AD3" i="1" l="1"/>
  <c r="AD1" i="1"/>
  <c r="C17" i="1" l="1"/>
  <c r="C54" i="1"/>
  <c r="C5" i="3"/>
  <c r="C4" i="3"/>
  <c r="C46" i="1"/>
  <c r="C10" i="1"/>
  <c r="C22" i="1" s="1"/>
  <c r="AD2" i="1" l="1"/>
  <c r="C47" i="1"/>
  <c r="C23" i="3"/>
  <c r="C27" i="3"/>
  <c r="C18" i="3"/>
  <c r="C28" i="3"/>
  <c r="C13" i="3"/>
  <c r="C32" i="3"/>
  <c r="C17" i="3"/>
  <c r="C33" i="3"/>
  <c r="C22" i="3"/>
  <c r="C37" i="3"/>
  <c r="C20" i="1"/>
  <c r="C26" i="1"/>
  <c r="B9" i="3"/>
  <c r="C55" i="1"/>
  <c r="AD4" i="1" s="1"/>
  <c r="AD5" i="1"/>
  <c r="C25" i="1"/>
  <c r="C39" i="1" s="1"/>
  <c r="C23" i="1"/>
  <c r="C33" i="1" s="1"/>
  <c r="C24" i="1"/>
  <c r="C3" i="3" s="1"/>
  <c r="C27" i="1" l="1"/>
  <c r="C7" i="3"/>
  <c r="D37" i="3"/>
  <c r="D23" i="3"/>
  <c r="D22" i="3"/>
  <c r="D18" i="3"/>
  <c r="D13" i="3"/>
  <c r="D32" i="3"/>
  <c r="D28" i="3"/>
  <c r="D17" i="3"/>
  <c r="D33" i="3"/>
  <c r="D27" i="3"/>
  <c r="G43" i="1"/>
  <c r="C2" i="3"/>
  <c r="D14" i="3" s="1"/>
  <c r="C14" i="3" l="1"/>
  <c r="C15" i="3" s="1"/>
  <c r="C34" i="3"/>
  <c r="C35" i="3" s="1"/>
  <c r="C19" i="3"/>
  <c r="C20" i="3" s="1"/>
  <c r="C24" i="3"/>
  <c r="C25" i="3" s="1"/>
  <c r="C29" i="3"/>
  <c r="C30" i="3" s="1"/>
  <c r="D29" i="3"/>
  <c r="D24" i="3"/>
  <c r="D19" i="3"/>
  <c r="D34" i="3"/>
  <c r="C6" i="3"/>
  <c r="C31" i="3" l="1"/>
  <c r="C16" i="3"/>
  <c r="C26" i="3"/>
  <c r="C21" i="3"/>
  <c r="C36" i="3"/>
</calcChain>
</file>

<file path=xl/sharedStrings.xml><?xml version="1.0" encoding="utf-8"?>
<sst xmlns="http://schemas.openxmlformats.org/spreadsheetml/2006/main" count="170" uniqueCount="139">
  <si>
    <t>ID_AVG</t>
    <phoneticPr fontId="1" type="noConversion"/>
  </si>
  <si>
    <t>AVG Diode Current</t>
    <phoneticPr fontId="1" type="noConversion"/>
  </si>
  <si>
    <t>V</t>
    <phoneticPr fontId="1" type="noConversion"/>
  </si>
  <si>
    <t>Vrrm</t>
    <phoneticPr fontId="1" type="noConversion"/>
  </si>
  <si>
    <t>Rated Output Current</t>
    <phoneticPr fontId="1" type="noConversion"/>
  </si>
  <si>
    <t>V</t>
    <phoneticPr fontId="1" type="noConversion"/>
  </si>
  <si>
    <t>Rated Output Voltage</t>
    <phoneticPr fontId="1" type="noConversion"/>
  </si>
  <si>
    <t>System Input &amp; Output Setting</t>
    <phoneticPr fontId="1" type="noConversion"/>
  </si>
  <si>
    <t>Note</t>
    <phoneticPr fontId="1" type="noConversion"/>
  </si>
  <si>
    <t>Unit</t>
    <phoneticPr fontId="1" type="noConversion"/>
  </si>
  <si>
    <t>Value</t>
    <phoneticPr fontId="1" type="noConversion"/>
  </si>
  <si>
    <t>Symbol</t>
    <phoneticPr fontId="1" type="noConversion"/>
  </si>
  <si>
    <t>Parameters</t>
    <phoneticPr fontId="1" type="noConversion"/>
  </si>
  <si>
    <t>W</t>
    <phoneticPr fontId="1" type="noConversion"/>
  </si>
  <si>
    <t>Output Power</t>
    <phoneticPr fontId="1" type="noConversion"/>
  </si>
  <si>
    <t>V</t>
    <phoneticPr fontId="1" type="noConversion"/>
  </si>
  <si>
    <t>V</t>
    <phoneticPr fontId="1" type="noConversion"/>
  </si>
  <si>
    <t>uS</t>
  </si>
  <si>
    <t>IL_pk</t>
  </si>
  <si>
    <t>IL_max</t>
  </si>
  <si>
    <t>IL_min</t>
  </si>
  <si>
    <t>Switching Period</t>
  </si>
  <si>
    <t>Ts</t>
  </si>
  <si>
    <t>Switching Frequency</t>
  </si>
  <si>
    <t>Fsw</t>
  </si>
  <si>
    <t>kHz</t>
  </si>
  <si>
    <t>PWM OFF Time</t>
  </si>
  <si>
    <t>PWM ON Time</t>
  </si>
  <si>
    <t>Time (uS)</t>
    <phoneticPr fontId="1" type="noConversion"/>
  </si>
  <si>
    <t>IL</t>
    <phoneticPr fontId="1" type="noConversion"/>
  </si>
  <si>
    <t>NO.</t>
    <phoneticPr fontId="1" type="noConversion"/>
  </si>
  <si>
    <t>kΩ</t>
    <phoneticPr fontId="1" type="noConversion"/>
  </si>
  <si>
    <t>μH</t>
    <phoneticPr fontId="1" type="noConversion"/>
  </si>
  <si>
    <t>Minimum input Voltage</t>
    <phoneticPr fontId="1" type="noConversion"/>
  </si>
  <si>
    <t>Maximum input Voltage</t>
    <phoneticPr fontId="1" type="noConversion"/>
  </si>
  <si>
    <t>Switching frequency</t>
    <phoneticPr fontId="1" type="noConversion"/>
  </si>
  <si>
    <t>kHz</t>
    <phoneticPr fontId="1" type="noConversion"/>
  </si>
  <si>
    <t>Diode forward voltage drop</t>
    <phoneticPr fontId="1" type="noConversion"/>
  </si>
  <si>
    <t>V</t>
    <phoneticPr fontId="1" type="noConversion"/>
  </si>
  <si>
    <t>IL_min @ Vin_min</t>
    <phoneticPr fontId="1" type="noConversion"/>
  </si>
  <si>
    <t>IL_max @ Vin_min</t>
    <phoneticPr fontId="1" type="noConversion"/>
  </si>
  <si>
    <t>Duty Cycle</t>
    <phoneticPr fontId="1" type="noConversion"/>
  </si>
  <si>
    <t>A</t>
    <phoneticPr fontId="1" type="noConversion"/>
  </si>
  <si>
    <t>Inductance</t>
    <phoneticPr fontId="1" type="noConversion"/>
  </si>
  <si>
    <t>Actual Inductance</t>
    <phoneticPr fontId="1" type="noConversion"/>
  </si>
  <si>
    <t>D</t>
    <phoneticPr fontId="1" type="noConversion"/>
  </si>
  <si>
    <t>A</t>
    <phoneticPr fontId="1" type="noConversion"/>
  </si>
  <si>
    <t>Continuous Current</t>
    <phoneticPr fontId="1" type="noConversion"/>
  </si>
  <si>
    <t>Drain-Source Breakdown voltage</t>
    <phoneticPr fontId="1" type="noConversion"/>
  </si>
  <si>
    <r>
      <t>V</t>
    </r>
    <r>
      <rPr>
        <vertAlign val="subscript"/>
        <sz val="11"/>
        <color theme="1"/>
        <rFont val="Times New Roman"/>
        <family val="1"/>
      </rPr>
      <t>DS_BR</t>
    </r>
    <phoneticPr fontId="1" type="noConversion"/>
  </si>
  <si>
    <r>
      <t>I</t>
    </r>
    <r>
      <rPr>
        <vertAlign val="subscript"/>
        <sz val="11"/>
        <color theme="1"/>
        <rFont val="Times New Roman"/>
        <family val="1"/>
      </rPr>
      <t>D</t>
    </r>
    <phoneticPr fontId="1" type="noConversion"/>
  </si>
  <si>
    <t>V</t>
    <phoneticPr fontId="1" type="noConversion"/>
  </si>
  <si>
    <t>Peak Repetitive Reverse Voltage(Min)</t>
    <phoneticPr fontId="1" type="noConversion"/>
  </si>
  <si>
    <t>MOSFET Q1 Selection</t>
    <phoneticPr fontId="1" type="noConversion"/>
  </si>
  <si>
    <t>Ω</t>
    <phoneticPr fontId="1" type="noConversion"/>
  </si>
  <si>
    <t xml:space="preserve">Output Current Resistor </t>
    <phoneticPr fontId="1" type="noConversion"/>
  </si>
  <si>
    <t>Power dissipation</t>
    <phoneticPr fontId="1" type="noConversion"/>
  </si>
  <si>
    <r>
      <t>P</t>
    </r>
    <r>
      <rPr>
        <vertAlign val="subscript"/>
        <sz val="11"/>
        <color theme="1"/>
        <rFont val="Times New Roman"/>
        <family val="1"/>
      </rPr>
      <t>R2</t>
    </r>
    <phoneticPr fontId="1" type="noConversion"/>
  </si>
  <si>
    <t>mW</t>
    <phoneticPr fontId="1" type="noConversion"/>
  </si>
  <si>
    <t>mA</t>
    <phoneticPr fontId="1" type="noConversion"/>
  </si>
  <si>
    <t>mA</t>
    <phoneticPr fontId="1" type="noConversion"/>
  </si>
  <si>
    <t>Output Over Voltage Protection (OVP) Design</t>
    <phoneticPr fontId="1" type="noConversion"/>
  </si>
  <si>
    <t>Output Voltage @ output open</t>
    <phoneticPr fontId="1" type="noConversion"/>
  </si>
  <si>
    <t>V</t>
    <phoneticPr fontId="1" type="noConversion"/>
  </si>
  <si>
    <t>Hysteresis Voltage on OVP pin</t>
    <phoneticPr fontId="1" type="noConversion"/>
  </si>
  <si>
    <t>OVP trigger threshold on OVP pin</t>
    <phoneticPr fontId="1" type="noConversion"/>
  </si>
  <si>
    <r>
      <t>V</t>
    </r>
    <r>
      <rPr>
        <vertAlign val="subscript"/>
        <sz val="11"/>
        <color theme="1"/>
        <rFont val="Times New Roman"/>
        <family val="1"/>
      </rPr>
      <t>OVP</t>
    </r>
    <phoneticPr fontId="1" type="noConversion"/>
  </si>
  <si>
    <r>
      <t>V</t>
    </r>
    <r>
      <rPr>
        <vertAlign val="subscript"/>
        <sz val="11"/>
        <color theme="1"/>
        <rFont val="Times New Roman"/>
        <family val="1"/>
      </rPr>
      <t>OVP_TH</t>
    </r>
    <phoneticPr fontId="1" type="noConversion"/>
  </si>
  <si>
    <r>
      <t>V</t>
    </r>
    <r>
      <rPr>
        <vertAlign val="subscript"/>
        <sz val="11"/>
        <color theme="1"/>
        <rFont val="Times New Roman"/>
        <family val="1"/>
      </rPr>
      <t>HYS</t>
    </r>
    <phoneticPr fontId="1" type="noConversion"/>
  </si>
  <si>
    <r>
      <t>R</t>
    </r>
    <r>
      <rPr>
        <vertAlign val="subscript"/>
        <sz val="11"/>
        <color theme="1"/>
        <rFont val="Times New Roman"/>
        <family val="1"/>
      </rPr>
      <t>OVPH</t>
    </r>
    <phoneticPr fontId="1" type="noConversion"/>
  </si>
  <si>
    <t>Hysteresis Current on OVP pin</t>
    <phoneticPr fontId="1" type="noConversion"/>
  </si>
  <si>
    <r>
      <t>I</t>
    </r>
    <r>
      <rPr>
        <vertAlign val="subscript"/>
        <sz val="11"/>
        <color theme="1"/>
        <rFont val="Times New Roman"/>
        <family val="1"/>
      </rPr>
      <t>HYS</t>
    </r>
    <phoneticPr fontId="1" type="noConversion"/>
  </si>
  <si>
    <r>
      <t>R</t>
    </r>
    <r>
      <rPr>
        <vertAlign val="subscript"/>
        <sz val="11"/>
        <color theme="1"/>
        <rFont val="Times New Roman"/>
        <family val="1"/>
      </rPr>
      <t>CS</t>
    </r>
    <phoneticPr fontId="1" type="noConversion"/>
  </si>
  <si>
    <t>OCP Threshold on CS</t>
    <phoneticPr fontId="1" type="noConversion"/>
  </si>
  <si>
    <t>OCP_TH</t>
    <phoneticPr fontId="1" type="noConversion"/>
  </si>
  <si>
    <t>V</t>
    <phoneticPr fontId="1" type="noConversion"/>
  </si>
  <si>
    <t>mΩ</t>
    <phoneticPr fontId="1" type="noConversion"/>
  </si>
  <si>
    <r>
      <t>OCP on R</t>
    </r>
    <r>
      <rPr>
        <vertAlign val="subscript"/>
        <sz val="11"/>
        <color theme="1"/>
        <rFont val="Times New Roman"/>
        <family val="1"/>
      </rPr>
      <t>CS</t>
    </r>
    <phoneticPr fontId="1" type="noConversion"/>
  </si>
  <si>
    <t>Cr</t>
    <phoneticPr fontId="1" type="noConversion"/>
  </si>
  <si>
    <r>
      <t xml:space="preserve">Cr </t>
    </r>
    <r>
      <rPr>
        <sz val="11"/>
        <color theme="1"/>
        <rFont val="宋体"/>
        <family val="3"/>
        <charset val="134"/>
      </rPr>
      <t>≦</t>
    </r>
    <r>
      <rPr>
        <sz val="11"/>
        <color theme="1"/>
        <rFont val="Times New Roman"/>
        <family val="1"/>
      </rPr>
      <t xml:space="preserve"> 2 in CCM</t>
    </r>
    <phoneticPr fontId="1" type="noConversion"/>
  </si>
  <si>
    <t>MODE</t>
    <phoneticPr fontId="1" type="noConversion"/>
  </si>
  <si>
    <t>Dd</t>
    <phoneticPr fontId="1" type="noConversion"/>
  </si>
  <si>
    <t>Dead time duty in DCM</t>
    <phoneticPr fontId="1" type="noConversion"/>
  </si>
  <si>
    <t>Inductor Current ripple ratio in CCM</t>
    <phoneticPr fontId="1" type="noConversion"/>
  </si>
  <si>
    <t>CCM</t>
  </si>
  <si>
    <t>Select Operation Mode@ Vin_min</t>
    <phoneticPr fontId="1" type="noConversion"/>
  </si>
  <si>
    <t>Actual Operation Mode@ Vin_min</t>
    <phoneticPr fontId="1" type="noConversion"/>
  </si>
  <si>
    <t>aMODE</t>
    <phoneticPr fontId="1" type="noConversion"/>
  </si>
  <si>
    <t>La</t>
    <phoneticPr fontId="1" type="noConversion"/>
  </si>
  <si>
    <t>Vin_max</t>
    <phoneticPr fontId="1" type="noConversion"/>
  </si>
  <si>
    <t>Io</t>
    <phoneticPr fontId="1" type="noConversion"/>
  </si>
  <si>
    <t>Vo</t>
    <phoneticPr fontId="1" type="noConversion"/>
  </si>
  <si>
    <t>Po</t>
    <phoneticPr fontId="1" type="noConversion"/>
  </si>
  <si>
    <t>η</t>
    <phoneticPr fontId="1" type="noConversion"/>
  </si>
  <si>
    <t>fsw</t>
    <phoneticPr fontId="1" type="noConversion"/>
  </si>
  <si>
    <r>
      <t>V</t>
    </r>
    <r>
      <rPr>
        <vertAlign val="subscript"/>
        <sz val="11"/>
        <color theme="1"/>
        <rFont val="Times New Roman"/>
        <family val="1"/>
      </rPr>
      <t>DF</t>
    </r>
    <phoneticPr fontId="1" type="noConversion"/>
  </si>
  <si>
    <t>Le</t>
    <phoneticPr fontId="1" type="noConversion"/>
  </si>
  <si>
    <t>Vin_min</t>
    <phoneticPr fontId="1" type="noConversion"/>
  </si>
  <si>
    <t>Core Efficiency @ full load &amp;Vin_min</t>
    <phoneticPr fontId="1" type="noConversion"/>
  </si>
  <si>
    <t>Actual Dead time duty in DCM</t>
    <phoneticPr fontId="1" type="noConversion"/>
  </si>
  <si>
    <t>Dead_Duty</t>
    <phoneticPr fontId="1" type="noConversion"/>
  </si>
  <si>
    <t>IL_max</t>
    <phoneticPr fontId="1" type="noConversion"/>
  </si>
  <si>
    <t>IL_min</t>
    <phoneticPr fontId="1" type="noConversion"/>
  </si>
  <si>
    <t>μA</t>
    <phoneticPr fontId="1" type="noConversion"/>
  </si>
  <si>
    <t>Set Dd to 0 in CCM</t>
    <phoneticPr fontId="1" type="noConversion"/>
  </si>
  <si>
    <r>
      <t>R</t>
    </r>
    <r>
      <rPr>
        <vertAlign val="subscript"/>
        <sz val="11"/>
        <color theme="1"/>
        <rFont val="Times New Roman"/>
        <family val="1"/>
      </rPr>
      <t>OCS</t>
    </r>
    <phoneticPr fontId="1" type="noConversion"/>
  </si>
  <si>
    <r>
      <t>R</t>
    </r>
    <r>
      <rPr>
        <vertAlign val="subscript"/>
        <sz val="11"/>
        <color theme="1"/>
        <rFont val="Times New Roman"/>
        <family val="1"/>
      </rPr>
      <t>OVPL</t>
    </r>
    <phoneticPr fontId="1" type="noConversion"/>
  </si>
  <si>
    <t>Inductance La Calculation</t>
    <phoneticPr fontId="1" type="noConversion"/>
  </si>
  <si>
    <t>La=</t>
    <phoneticPr fontId="1" type="noConversion"/>
  </si>
  <si>
    <t>ROCS=</t>
    <phoneticPr fontId="1" type="noConversion"/>
  </si>
  <si>
    <t>RCS=</t>
    <phoneticPr fontId="1" type="noConversion"/>
  </si>
  <si>
    <t>ROVPH=</t>
    <phoneticPr fontId="1" type="noConversion"/>
  </si>
  <si>
    <t>ROVPL=</t>
    <phoneticPr fontId="1" type="noConversion"/>
  </si>
  <si>
    <t>Start</t>
    <phoneticPr fontId="1" type="noConversion"/>
  </si>
  <si>
    <t>Ton</t>
    <phoneticPr fontId="1" type="noConversion"/>
  </si>
  <si>
    <t>Ton</t>
    <phoneticPr fontId="1" type="noConversion"/>
  </si>
  <si>
    <t>Toff</t>
    <phoneticPr fontId="1" type="noConversion"/>
  </si>
  <si>
    <t>Toff</t>
    <phoneticPr fontId="1" type="noConversion"/>
  </si>
  <si>
    <t>Duty_ON</t>
    <phoneticPr fontId="1" type="noConversion"/>
  </si>
  <si>
    <t>Duty_OFF</t>
    <phoneticPr fontId="1" type="noConversion"/>
  </si>
  <si>
    <t>Actual OFF Duty Cycle</t>
    <phoneticPr fontId="1" type="noConversion"/>
  </si>
  <si>
    <t>Actual ON Duty Cycle</t>
    <phoneticPr fontId="1" type="noConversion"/>
  </si>
  <si>
    <t>Actual Operating Mode</t>
    <phoneticPr fontId="1" type="noConversion"/>
  </si>
  <si>
    <t>Toff+td</t>
    <phoneticPr fontId="1" type="noConversion"/>
  </si>
  <si>
    <t>Tend</t>
    <phoneticPr fontId="1" type="noConversion"/>
  </si>
  <si>
    <t>Diode D1 Selection</t>
    <phoneticPr fontId="1" type="noConversion"/>
  </si>
  <si>
    <t>Need Isat &gt; IL_max !</t>
    <phoneticPr fontId="1" type="noConversion"/>
  </si>
  <si>
    <t>Switching Current Sense Resistor RCS Selection</t>
    <phoneticPr fontId="1" type="noConversion"/>
  </si>
  <si>
    <t>Output Current Resistor Selection</t>
    <phoneticPr fontId="1" type="noConversion"/>
  </si>
  <si>
    <t>Note: Place less than 1nF capacitance on C6 if OVP pin is interfered.</t>
    <phoneticPr fontId="1" type="noConversion"/>
  </si>
  <si>
    <t>AL8866/Q Buck-boost Design Tool</t>
    <phoneticPr fontId="1" type="noConversion"/>
  </si>
  <si>
    <t>Toff</t>
    <phoneticPr fontId="1" type="noConversion"/>
  </si>
  <si>
    <r>
      <t xml:space="preserve">Description: This design tool is used to design Buck-boost converter with AL8866/Q. In this tool document
The value with </t>
    </r>
    <r>
      <rPr>
        <b/>
        <sz val="11"/>
        <color rgb="FF00B050"/>
        <rFont val="Times New Roman"/>
        <family val="1"/>
      </rPr>
      <t>GREEN</t>
    </r>
    <r>
      <rPr>
        <sz val="11"/>
        <color theme="1"/>
        <rFont val="Times New Roman"/>
        <family val="1"/>
      </rPr>
      <t xml:space="preserve"> color highlight is the electrical input parameter;
The value with </t>
    </r>
    <r>
      <rPr>
        <b/>
        <sz val="11"/>
        <color rgb="FF0000FF"/>
        <rFont val="Times New Roman"/>
        <family val="1"/>
      </rPr>
      <t>BLUE</t>
    </r>
    <r>
      <rPr>
        <sz val="11"/>
        <color theme="1"/>
        <rFont val="Times New Roman"/>
        <family val="1"/>
      </rPr>
      <t xml:space="preserve"> color highlight is the tool calculation result;
The value with </t>
    </r>
    <r>
      <rPr>
        <b/>
        <sz val="11"/>
        <color rgb="FFFF00FF"/>
        <rFont val="Times New Roman"/>
        <family val="1"/>
      </rPr>
      <t>PINK</t>
    </r>
    <r>
      <rPr>
        <sz val="11"/>
        <color theme="1"/>
        <rFont val="Times New Roman"/>
        <family val="1"/>
      </rPr>
      <t xml:space="preserve"> color highlight is the judgement of parameters entered.
The value with </t>
    </r>
    <r>
      <rPr>
        <b/>
        <sz val="11"/>
        <color theme="1"/>
        <rFont val="Times New Roman"/>
        <family val="1"/>
      </rPr>
      <t>BLACK</t>
    </r>
    <r>
      <rPr>
        <sz val="11"/>
        <color theme="1"/>
        <rFont val="Times New Roman"/>
        <family val="1"/>
      </rPr>
      <t xml:space="preserve"> color highlight is the IC internal parameter;</t>
    </r>
    <phoneticPr fontId="1" type="noConversion"/>
  </si>
  <si>
    <t>360k~440k</t>
    <phoneticPr fontId="1" type="noConversion"/>
  </si>
  <si>
    <t>MOS voltage derating coefficient</t>
    <phoneticPr fontId="1" type="noConversion"/>
  </si>
  <si>
    <t>MOS Current derating coefficient</t>
    <phoneticPr fontId="1" type="noConversion"/>
  </si>
  <si>
    <t>Rectify Diode Voltage derating coefficient</t>
    <phoneticPr fontId="1" type="noConversion"/>
  </si>
  <si>
    <t>Diode Current coefficeint</t>
    <phoneticPr fontId="1" type="noConversion"/>
  </si>
  <si>
    <t>Rev1.0     March 04, 2025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</si>
</sst>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0.00_ "/>
    <numFmt numFmtId="177" formatCode="0.0_ "/>
    <numFmt numFmtId="178" formatCode="0_ "/>
    <numFmt numFmtId="179" formatCode="0.0"/>
    <numFmt numFmtId="180" formatCode="0.0%"/>
    <numFmt numFmtId="181" formatCode="0.0_);[Red]\(0.0\)"/>
    <numFmt numFmtId="182" formatCode="0_);[Red]\(0\)"/>
    <numFmt numFmtId="183" formatCode="0.000_ "/>
    <numFmt numFmtId="184" formatCode="0.000"/>
  </numFmts>
  <fonts count="1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4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0000FF"/>
      <name val="Times New Roman"/>
      <family val="1"/>
    </font>
    <font>
      <sz val="11"/>
      <color rgb="FFFF00FF"/>
      <name val="Times New Roman"/>
      <family val="1"/>
    </font>
    <font>
      <b/>
      <sz val="11"/>
      <color theme="1"/>
      <name val="Times New Roman"/>
      <family val="1"/>
    </font>
    <font>
      <sz val="11"/>
      <color rgb="FFFF0000"/>
      <name val="Times New Roman"/>
      <family val="1"/>
    </font>
    <font>
      <b/>
      <sz val="11"/>
      <color rgb="FFFF0000"/>
      <name val="Times New Roman"/>
      <family val="1"/>
    </font>
    <font>
      <b/>
      <sz val="11"/>
      <color rgb="FFFF00FF"/>
      <name val="Times New Roman"/>
      <family val="1"/>
    </font>
    <font>
      <b/>
      <sz val="11"/>
      <color rgb="FF00B050"/>
      <name val="Times New Roman"/>
      <family val="1"/>
    </font>
    <font>
      <b/>
      <sz val="11"/>
      <color rgb="FF0000FF"/>
      <name val="Times New Roman"/>
      <family val="1"/>
    </font>
    <font>
      <vertAlign val="subscript"/>
      <sz val="11"/>
      <color theme="1"/>
      <name val="Times New Roman"/>
      <family val="1"/>
    </font>
    <font>
      <b/>
      <sz val="11"/>
      <name val="Times New Roman"/>
      <family val="1"/>
    </font>
    <font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9" fontId="2" fillId="0" borderId="0" applyFont="0" applyFill="0" applyBorder="0" applyAlignment="0" applyProtection="0">
      <alignment vertical="center"/>
    </xf>
  </cellStyleXfs>
  <cellXfs count="131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8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176" fontId="6" fillId="0" borderId="0" xfId="0" applyNumberFormat="1" applyFont="1" applyAlignment="1" applyProtection="1">
      <alignment horizontal="center" vertic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center" vertical="center"/>
      <protection hidden="1"/>
    </xf>
    <xf numFmtId="176" fontId="5" fillId="0" borderId="0" xfId="0" applyNumberFormat="1" applyFont="1" applyAlignment="1" applyProtection="1">
      <alignment horizontal="center" vertical="center"/>
      <protection hidden="1"/>
    </xf>
    <xf numFmtId="0" fontId="6" fillId="0" borderId="0" xfId="0" applyFont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78" fontId="4" fillId="0" borderId="8" xfId="0" applyNumberFormat="1" applyFont="1" applyBorder="1" applyAlignment="1">
      <alignment horizontal="center" vertical="center"/>
    </xf>
    <xf numFmtId="0" fontId="4" fillId="0" borderId="9" xfId="0" applyFont="1" applyBorder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6" xfId="0" applyFont="1" applyBorder="1">
      <alignment vertical="center"/>
    </xf>
    <xf numFmtId="179" fontId="4" fillId="0" borderId="0" xfId="0" applyNumberFormat="1" applyFont="1" applyAlignment="1">
      <alignment horizontal="center" vertical="center"/>
    </xf>
    <xf numFmtId="177" fontId="4" fillId="0" borderId="8" xfId="0" applyNumberFormat="1" applyFont="1" applyBorder="1" applyAlignment="1">
      <alignment horizontal="center" vertical="center"/>
    </xf>
    <xf numFmtId="176" fontId="4" fillId="0" borderId="8" xfId="0" applyNumberFormat="1" applyFont="1" applyBorder="1" applyAlignment="1">
      <alignment horizontal="center" vertical="center"/>
    </xf>
    <xf numFmtId="177" fontId="4" fillId="0" borderId="10" xfId="0" applyNumberFormat="1" applyFont="1" applyBorder="1" applyAlignment="1">
      <alignment horizontal="center" vertical="center"/>
    </xf>
    <xf numFmtId="179" fontId="4" fillId="0" borderId="8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176" fontId="10" fillId="0" borderId="0" xfId="0" applyNumberFormat="1" applyFont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9" fillId="0" borderId="0" xfId="0" applyFont="1" applyAlignment="1" applyProtection="1">
      <alignment horizontal="center" vertical="center"/>
      <protection locked="0"/>
    </xf>
    <xf numFmtId="0" fontId="12" fillId="0" borderId="0" xfId="0" applyFont="1" applyAlignment="1" applyProtection="1">
      <alignment horizontal="center" vertical="center"/>
      <protection hidden="1"/>
    </xf>
    <xf numFmtId="176" fontId="12" fillId="0" borderId="0" xfId="0" applyNumberFormat="1" applyFont="1" applyAlignment="1" applyProtection="1">
      <alignment horizontal="center" vertical="center"/>
      <protection hidden="1"/>
    </xf>
    <xf numFmtId="0" fontId="10" fillId="0" borderId="0" xfId="0" applyFont="1" applyAlignment="1">
      <alignment horizontal="left" vertical="center"/>
    </xf>
    <xf numFmtId="9" fontId="4" fillId="0" borderId="0" xfId="1" applyFont="1">
      <alignment vertical="center"/>
    </xf>
    <xf numFmtId="0" fontId="7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7" fillId="2" borderId="0" xfId="0" applyFont="1" applyFill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11" fillId="0" borderId="8" xfId="0" applyFont="1" applyBorder="1" applyAlignment="1" applyProtection="1">
      <alignment horizontal="center" vertical="center"/>
      <protection locked="0"/>
    </xf>
    <xf numFmtId="0" fontId="7" fillId="2" borderId="8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177" fontId="11" fillId="0" borderId="8" xfId="0" applyNumberFormat="1" applyFont="1" applyBorder="1" applyAlignment="1" applyProtection="1">
      <alignment horizontal="center" vertical="center"/>
      <protection locked="0"/>
    </xf>
    <xf numFmtId="0" fontId="4" fillId="0" borderId="8" xfId="0" applyFont="1" applyBorder="1">
      <alignment vertical="center"/>
    </xf>
    <xf numFmtId="179" fontId="11" fillId="0" borderId="8" xfId="0" applyNumberFormat="1" applyFont="1" applyBorder="1" applyAlignment="1" applyProtection="1">
      <alignment horizontal="center" vertical="center"/>
      <protection locked="0"/>
    </xf>
    <xf numFmtId="1" fontId="12" fillId="0" borderId="8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6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182" fontId="11" fillId="0" borderId="15" xfId="1" applyNumberFormat="1" applyFont="1" applyBorder="1" applyAlignment="1" applyProtection="1">
      <alignment horizontal="center" vertical="center"/>
      <protection locked="0"/>
    </xf>
    <xf numFmtId="0" fontId="4" fillId="0" borderId="15" xfId="0" applyFont="1" applyBorder="1">
      <alignment vertical="center"/>
    </xf>
    <xf numFmtId="0" fontId="6" fillId="0" borderId="16" xfId="0" applyFont="1" applyBorder="1" applyAlignment="1">
      <alignment horizontal="center" vertical="center"/>
    </xf>
    <xf numFmtId="181" fontId="11" fillId="0" borderId="8" xfId="1" applyNumberFormat="1" applyFont="1" applyBorder="1" applyAlignment="1" applyProtection="1">
      <alignment horizontal="center" vertical="center"/>
      <protection locked="0"/>
    </xf>
    <xf numFmtId="9" fontId="11" fillId="0" borderId="8" xfId="1" applyFont="1" applyBorder="1" applyAlignment="1" applyProtection="1">
      <alignment horizontal="center" vertical="center"/>
      <protection locked="0"/>
    </xf>
    <xf numFmtId="176" fontId="12" fillId="0" borderId="8" xfId="0" applyNumberFormat="1" applyFont="1" applyBorder="1" applyAlignment="1">
      <alignment horizontal="center" vertical="center"/>
    </xf>
    <xf numFmtId="181" fontId="11" fillId="0" borderId="10" xfId="1" applyNumberFormat="1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177" fontId="12" fillId="0" borderId="8" xfId="0" applyNumberFormat="1" applyFont="1" applyBorder="1" applyAlignment="1">
      <alignment horizontal="center" vertical="center"/>
    </xf>
    <xf numFmtId="180" fontId="12" fillId="0" borderId="8" xfId="1" applyNumberFormat="1" applyFont="1" applyBorder="1" applyAlignment="1">
      <alignment horizontal="center" vertical="center"/>
    </xf>
    <xf numFmtId="9" fontId="12" fillId="0" borderId="15" xfId="1" applyFont="1" applyBorder="1" applyAlignment="1">
      <alignment horizontal="center" vertical="center"/>
    </xf>
    <xf numFmtId="0" fontId="4" fillId="0" borderId="15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/>
    </xf>
    <xf numFmtId="178" fontId="12" fillId="0" borderId="8" xfId="0" applyNumberFormat="1" applyFont="1" applyBorder="1" applyAlignment="1">
      <alignment horizontal="center" vertical="center"/>
    </xf>
    <xf numFmtId="0" fontId="7" fillId="2" borderId="8" xfId="0" applyFont="1" applyFill="1" applyBorder="1" applyAlignment="1">
      <alignment horizontal="left" vertical="center"/>
    </xf>
    <xf numFmtId="0" fontId="4" fillId="0" borderId="13" xfId="0" applyFont="1" applyBorder="1">
      <alignment vertical="center"/>
    </xf>
    <xf numFmtId="178" fontId="12" fillId="0" borderId="15" xfId="0" applyNumberFormat="1" applyFont="1" applyBorder="1" applyAlignment="1">
      <alignment horizontal="center" vertical="center"/>
    </xf>
    <xf numFmtId="0" fontId="7" fillId="2" borderId="15" xfId="0" applyFont="1" applyFill="1" applyBorder="1" applyAlignment="1">
      <alignment horizontal="left" vertical="center"/>
    </xf>
    <xf numFmtId="0" fontId="4" fillId="0" borderId="16" xfId="0" applyFont="1" applyBorder="1">
      <alignment vertical="center"/>
    </xf>
    <xf numFmtId="177" fontId="14" fillId="0" borderId="8" xfId="0" applyNumberFormat="1" applyFont="1" applyBorder="1" applyAlignment="1">
      <alignment horizontal="center" vertical="center"/>
    </xf>
    <xf numFmtId="183" fontId="12" fillId="0" borderId="8" xfId="0" applyNumberFormat="1" applyFont="1" applyBorder="1" applyAlignment="1">
      <alignment horizontal="center" vertical="center"/>
    </xf>
    <xf numFmtId="178" fontId="12" fillId="0" borderId="18" xfId="0" applyNumberFormat="1" applyFont="1" applyBorder="1" applyAlignment="1">
      <alignment horizontal="center" vertical="center"/>
    </xf>
    <xf numFmtId="178" fontId="12" fillId="0" borderId="0" xfId="0" applyNumberFormat="1" applyFont="1" applyAlignment="1">
      <alignment horizontal="center" vertical="center"/>
    </xf>
    <xf numFmtId="0" fontId="7" fillId="2" borderId="18" xfId="0" applyFont="1" applyFill="1" applyBorder="1" applyAlignment="1">
      <alignment horizontal="left" vertical="center"/>
    </xf>
    <xf numFmtId="9" fontId="12" fillId="0" borderId="0" xfId="1" applyFont="1" applyBorder="1" applyAlignment="1">
      <alignment horizontal="center" vertical="center"/>
    </xf>
    <xf numFmtId="182" fontId="11" fillId="0" borderId="0" xfId="1" applyNumberFormat="1" applyFont="1" applyBorder="1" applyAlignment="1" applyProtection="1">
      <alignment horizontal="center" vertical="center"/>
      <protection locked="0"/>
    </xf>
    <xf numFmtId="0" fontId="4" fillId="0" borderId="26" xfId="0" applyFont="1" applyBorder="1" applyAlignment="1">
      <alignment horizontal="left" vertical="center"/>
    </xf>
    <xf numFmtId="0" fontId="11" fillId="0" borderId="19" xfId="0" applyFont="1" applyBorder="1" applyAlignment="1" applyProtection="1">
      <alignment horizontal="center" vertical="center"/>
      <protection locked="0"/>
    </xf>
    <xf numFmtId="0" fontId="7" fillId="2" borderId="19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4" fillId="0" borderId="21" xfId="0" applyFont="1" applyBorder="1" applyAlignment="1">
      <alignment horizontal="left" vertical="center"/>
    </xf>
    <xf numFmtId="0" fontId="4" fillId="0" borderId="28" xfId="0" applyFont="1" applyBorder="1">
      <alignment vertical="center"/>
    </xf>
    <xf numFmtId="184" fontId="11" fillId="0" borderId="8" xfId="0" applyNumberFormat="1" applyFont="1" applyBorder="1" applyAlignment="1" applyProtection="1">
      <alignment horizontal="center" vertical="center"/>
      <protection locked="0"/>
    </xf>
    <xf numFmtId="1" fontId="11" fillId="0" borderId="15" xfId="0" applyNumberFormat="1" applyFont="1" applyBorder="1" applyAlignment="1" applyProtection="1">
      <alignment horizontal="center" vertical="center"/>
      <protection locked="0"/>
    </xf>
    <xf numFmtId="176" fontId="11" fillId="0" borderId="8" xfId="0" applyNumberFormat="1" applyFont="1" applyBorder="1" applyAlignment="1" applyProtection="1">
      <alignment horizontal="center" vertical="center"/>
      <protection locked="0"/>
    </xf>
    <xf numFmtId="0" fontId="4" fillId="0" borderId="29" xfId="0" applyFont="1" applyBorder="1" applyAlignment="1">
      <alignment horizontal="left" vertical="center"/>
    </xf>
    <xf numFmtId="0" fontId="4" fillId="0" borderId="30" xfId="0" applyFont="1" applyBorder="1" applyAlignment="1">
      <alignment horizontal="center" vertical="center"/>
    </xf>
    <xf numFmtId="178" fontId="12" fillId="0" borderId="30" xfId="0" applyNumberFormat="1" applyFont="1" applyBorder="1" applyAlignment="1">
      <alignment horizontal="center" vertical="center"/>
    </xf>
    <xf numFmtId="0" fontId="7" fillId="2" borderId="30" xfId="0" applyFont="1" applyFill="1" applyBorder="1" applyAlignment="1">
      <alignment horizontal="left" vertical="center"/>
    </xf>
    <xf numFmtId="0" fontId="4" fillId="0" borderId="31" xfId="0" applyFont="1" applyBorder="1">
      <alignment vertical="center"/>
    </xf>
    <xf numFmtId="0" fontId="7" fillId="0" borderId="12" xfId="0" applyFont="1" applyBorder="1" applyAlignment="1">
      <alignment horizontal="left" vertical="center"/>
    </xf>
    <xf numFmtId="0" fontId="7" fillId="0" borderId="8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4" fillId="0" borderId="32" xfId="0" applyFont="1" applyBorder="1" applyAlignment="1">
      <alignment horizontal="left" vertical="center"/>
    </xf>
    <xf numFmtId="0" fontId="4" fillId="0" borderId="33" xfId="0" applyFont="1" applyBorder="1" applyAlignment="1">
      <alignment horizontal="left" vertical="center"/>
    </xf>
    <xf numFmtId="0" fontId="4" fillId="0" borderId="34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1" xfId="0" applyFont="1" applyBorder="1" applyAlignment="1">
      <alignment horizontal="left" vertical="top" wrapText="1"/>
    </xf>
    <xf numFmtId="0" fontId="7" fillId="0" borderId="8" xfId="0" applyFont="1" applyBorder="1" applyAlignment="1">
      <alignment horizontal="center" vertical="center"/>
    </xf>
    <xf numFmtId="0" fontId="7" fillId="2" borderId="7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7" fillId="2" borderId="9" xfId="0" applyFont="1" applyFill="1" applyBorder="1" applyAlignment="1">
      <alignment horizontal="left" vertical="center"/>
    </xf>
    <xf numFmtId="0" fontId="7" fillId="2" borderId="10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2" borderId="23" xfId="0" applyFont="1" applyFill="1" applyBorder="1" applyAlignment="1">
      <alignment horizontal="left" vertical="center"/>
    </xf>
    <xf numFmtId="0" fontId="7" fillId="2" borderId="24" xfId="0" applyFont="1" applyFill="1" applyBorder="1" applyAlignment="1">
      <alignment horizontal="left" vertical="center"/>
    </xf>
    <xf numFmtId="0" fontId="7" fillId="2" borderId="25" xfId="0" applyFont="1" applyFill="1" applyBorder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77" fontId="12" fillId="0" borderId="15" xfId="0" applyNumberFormat="1" applyFont="1" applyBorder="1" applyAlignment="1">
      <alignment horizontal="center" vertical="center"/>
    </xf>
    <xf numFmtId="183" fontId="12" fillId="0" borderId="0" xfId="0" applyNumberFormat="1" applyFont="1" applyAlignment="1">
      <alignment horizontal="center" vertical="center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Light16"/>
  <colors>
    <mruColors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/>
            </a:pPr>
            <a:r>
              <a:rPr lang="en-US" sz="1800"/>
              <a:t>Inductor</a:t>
            </a:r>
            <a:r>
              <a:rPr lang="en-US" sz="1800" baseline="0"/>
              <a:t> Current waveform @Vin_min</a:t>
            </a:r>
            <a:endParaRPr lang="en-US" sz="1800"/>
          </a:p>
        </c:rich>
      </c:tx>
      <c:layout>
        <c:manualLayout>
          <c:xMode val="edge"/>
          <c:yMode val="edge"/>
          <c:x val="0.31943613720601571"/>
          <c:y val="5.041084275998300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567802282808581"/>
          <c:y val="8.6554987677714856E-2"/>
          <c:w val="0.85626741696013531"/>
          <c:h val="0.75256565197101444"/>
        </c:manualLayout>
      </c:layout>
      <c:scatterChart>
        <c:scatterStyle val="lineMarker"/>
        <c:varyColors val="0"/>
        <c:ser>
          <c:idx val="0"/>
          <c:order val="0"/>
          <c:tx>
            <c:strRef>
              <c:f>IL!$D$12</c:f>
              <c:strCache>
                <c:ptCount val="1"/>
                <c:pt idx="0">
                  <c:v>IL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IL!$C$13:$C$37</c:f>
              <c:numCache>
                <c:formatCode>0.00_ </c:formatCode>
                <c:ptCount val="25"/>
                <c:pt idx="0" formatCode="General">
                  <c:v>0</c:v>
                </c:pt>
                <c:pt idx="1">
                  <c:v>1.7622950819672132</c:v>
                </c:pt>
                <c:pt idx="2">
                  <c:v>1.7622950819672132</c:v>
                </c:pt>
                <c:pt idx="3">
                  <c:v>2.5</c:v>
                </c:pt>
                <c:pt idx="4">
                  <c:v>2.5</c:v>
                </c:pt>
                <c:pt idx="5" formatCode="General">
                  <c:v>2.5</c:v>
                </c:pt>
                <c:pt idx="6">
                  <c:v>4.2622950819672134</c:v>
                </c:pt>
                <c:pt idx="7">
                  <c:v>4.2622950819672134</c:v>
                </c:pt>
                <c:pt idx="8">
                  <c:v>5</c:v>
                </c:pt>
                <c:pt idx="9">
                  <c:v>5</c:v>
                </c:pt>
                <c:pt idx="10" formatCode="General">
                  <c:v>5</c:v>
                </c:pt>
                <c:pt idx="11">
                  <c:v>6.7622950819672134</c:v>
                </c:pt>
                <c:pt idx="12">
                  <c:v>6.7622950819672134</c:v>
                </c:pt>
                <c:pt idx="13">
                  <c:v>7.5</c:v>
                </c:pt>
                <c:pt idx="14">
                  <c:v>7.5</c:v>
                </c:pt>
                <c:pt idx="15" formatCode="General">
                  <c:v>7.5</c:v>
                </c:pt>
                <c:pt idx="16">
                  <c:v>9.2622950819672134</c:v>
                </c:pt>
                <c:pt idx="17">
                  <c:v>9.2622950819672134</c:v>
                </c:pt>
                <c:pt idx="18">
                  <c:v>10</c:v>
                </c:pt>
                <c:pt idx="19">
                  <c:v>10</c:v>
                </c:pt>
                <c:pt idx="20" formatCode="General">
                  <c:v>10</c:v>
                </c:pt>
                <c:pt idx="21">
                  <c:v>11.762295081967213</c:v>
                </c:pt>
                <c:pt idx="22">
                  <c:v>11.762295081967213</c:v>
                </c:pt>
                <c:pt idx="23">
                  <c:v>12.5</c:v>
                </c:pt>
                <c:pt idx="24">
                  <c:v>12.5</c:v>
                </c:pt>
              </c:numCache>
            </c:numRef>
          </c:xVal>
          <c:yVal>
            <c:numRef>
              <c:f>IL!$D$13:$D$37</c:f>
              <c:numCache>
                <c:formatCode>0.0</c:formatCode>
                <c:ptCount val="25"/>
                <c:pt idx="0" formatCode="0_ ">
                  <c:v>2968.4189396827596</c:v>
                </c:pt>
                <c:pt idx="1">
                  <c:v>4554.4845134532516</c:v>
                </c:pt>
                <c:pt idx="2">
                  <c:v>0</c:v>
                </c:pt>
                <c:pt idx="3">
                  <c:v>0</c:v>
                </c:pt>
                <c:pt idx="4">
                  <c:v>2968.4189396827596</c:v>
                </c:pt>
                <c:pt idx="5" formatCode="0_ ">
                  <c:v>2968.4189396827596</c:v>
                </c:pt>
                <c:pt idx="6">
                  <c:v>4554.4845134532516</c:v>
                </c:pt>
                <c:pt idx="7">
                  <c:v>0</c:v>
                </c:pt>
                <c:pt idx="8">
                  <c:v>0</c:v>
                </c:pt>
                <c:pt idx="9">
                  <c:v>2968.4189396827596</c:v>
                </c:pt>
                <c:pt idx="10" formatCode="0_ ">
                  <c:v>2968.4189396827596</c:v>
                </c:pt>
                <c:pt idx="11">
                  <c:v>4554.4845134532516</c:v>
                </c:pt>
                <c:pt idx="12">
                  <c:v>0</c:v>
                </c:pt>
                <c:pt idx="13">
                  <c:v>0</c:v>
                </c:pt>
                <c:pt idx="14">
                  <c:v>2968.4189396827596</c:v>
                </c:pt>
                <c:pt idx="15" formatCode="0_ ">
                  <c:v>2968.4189396827596</c:v>
                </c:pt>
                <c:pt idx="16">
                  <c:v>4554.4845134532516</c:v>
                </c:pt>
                <c:pt idx="17">
                  <c:v>0</c:v>
                </c:pt>
                <c:pt idx="18">
                  <c:v>0</c:v>
                </c:pt>
                <c:pt idx="19">
                  <c:v>2968.4189396827596</c:v>
                </c:pt>
                <c:pt idx="20" formatCode="0_ ">
                  <c:v>2968.4189396827596</c:v>
                </c:pt>
                <c:pt idx="21">
                  <c:v>4554.4845134532516</c:v>
                </c:pt>
                <c:pt idx="22">
                  <c:v>0</c:v>
                </c:pt>
                <c:pt idx="23">
                  <c:v>0</c:v>
                </c:pt>
                <c:pt idx="24">
                  <c:v>2968.4189396827596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B39-4474-9750-6941EEAAAD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4995968"/>
        <c:axId val="134997888"/>
      </c:scatterChart>
      <c:valAx>
        <c:axId val="1349959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800"/>
                </a:pPr>
                <a:r>
                  <a:rPr lang="en-US" sz="1800"/>
                  <a:t>Time (uS)</a:t>
                </a:r>
                <a:endParaRPr lang="zh-CN" sz="1800"/>
              </a:p>
            </c:rich>
          </c:tx>
          <c:layout>
            <c:manualLayout>
              <c:xMode val="edge"/>
              <c:yMode val="edge"/>
              <c:x val="0.46755239248940034"/>
              <c:y val="0.93016725674520817"/>
            </c:manualLayout>
          </c:layout>
          <c:overlay val="0"/>
        </c:title>
        <c:numFmt formatCode="General" sourceLinked="1"/>
        <c:majorTickMark val="in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sz="1600"/>
            </a:pPr>
            <a:endParaRPr lang="zh-CN"/>
          </a:p>
        </c:txPr>
        <c:crossAx val="134997888"/>
        <c:crosses val="autoZero"/>
        <c:crossBetween val="midCat"/>
      </c:valAx>
      <c:valAx>
        <c:axId val="134997888"/>
        <c:scaling>
          <c:orientation val="minMax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sz="1800"/>
                </a:pPr>
                <a:r>
                  <a:rPr lang="en-US" sz="1800"/>
                  <a:t>IL (mA)</a:t>
                </a:r>
                <a:endParaRPr lang="zh-CN" sz="1800"/>
              </a:p>
            </c:rich>
          </c:tx>
          <c:layout>
            <c:manualLayout>
              <c:xMode val="edge"/>
              <c:yMode val="edge"/>
              <c:x val="1.0256410256410256E-2"/>
              <c:y val="0.40307616391634032"/>
            </c:manualLayout>
          </c:layout>
          <c:overlay val="0"/>
        </c:title>
        <c:numFmt formatCode="0_ " sourceLinked="1"/>
        <c:majorTickMark val="in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sz="1400"/>
            </a:pPr>
            <a:endParaRPr lang="zh-CN"/>
          </a:p>
        </c:txPr>
        <c:crossAx val="134995968"/>
        <c:crosses val="autoZero"/>
        <c:crossBetween val="midCat"/>
      </c:valAx>
      <c:spPr>
        <a:ln>
          <a:solidFill>
            <a:sysClr val="windowText" lastClr="000000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50"/>
      </a:pPr>
      <a:endParaRPr lang="zh-CN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Inductor</a:t>
            </a:r>
            <a:r>
              <a:rPr lang="en-US" sz="1400" baseline="0"/>
              <a:t> Current waveform @Vin_min</a:t>
            </a:r>
            <a:endParaRPr lang="en-US" sz="1400"/>
          </a:p>
        </c:rich>
      </c:tx>
      <c:layout>
        <c:manualLayout>
          <c:xMode val="edge"/>
          <c:yMode val="edge"/>
          <c:x val="0.24503210175651122"/>
          <c:y val="1.240954106418449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161114476075107"/>
          <c:y val="0.11848486290850746"/>
          <c:w val="0.8303343773478129"/>
          <c:h val="0.72063575362513566"/>
        </c:manualLayout>
      </c:layout>
      <c:scatterChart>
        <c:scatterStyle val="lineMarker"/>
        <c:varyColors val="0"/>
        <c:ser>
          <c:idx val="0"/>
          <c:order val="0"/>
          <c:tx>
            <c:strRef>
              <c:f>IL!$D$12</c:f>
              <c:strCache>
                <c:ptCount val="1"/>
                <c:pt idx="0">
                  <c:v>IL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IL!$C$13:$C$37</c:f>
              <c:numCache>
                <c:formatCode>0.00_ </c:formatCode>
                <c:ptCount val="25"/>
                <c:pt idx="0" formatCode="General">
                  <c:v>0</c:v>
                </c:pt>
                <c:pt idx="1">
                  <c:v>1.7622950819672132</c:v>
                </c:pt>
                <c:pt idx="2">
                  <c:v>1.7622950819672132</c:v>
                </c:pt>
                <c:pt idx="3">
                  <c:v>2.5</c:v>
                </c:pt>
                <c:pt idx="4">
                  <c:v>2.5</c:v>
                </c:pt>
                <c:pt idx="5" formatCode="General">
                  <c:v>2.5</c:v>
                </c:pt>
                <c:pt idx="6">
                  <c:v>4.2622950819672134</c:v>
                </c:pt>
                <c:pt idx="7">
                  <c:v>4.2622950819672134</c:v>
                </c:pt>
                <c:pt idx="8">
                  <c:v>5</c:v>
                </c:pt>
                <c:pt idx="9">
                  <c:v>5</c:v>
                </c:pt>
                <c:pt idx="10" formatCode="General">
                  <c:v>5</c:v>
                </c:pt>
                <c:pt idx="11">
                  <c:v>6.7622950819672134</c:v>
                </c:pt>
                <c:pt idx="12">
                  <c:v>6.7622950819672134</c:v>
                </c:pt>
                <c:pt idx="13">
                  <c:v>7.5</c:v>
                </c:pt>
                <c:pt idx="14">
                  <c:v>7.5</c:v>
                </c:pt>
                <c:pt idx="15" formatCode="General">
                  <c:v>7.5</c:v>
                </c:pt>
                <c:pt idx="16">
                  <c:v>9.2622950819672134</c:v>
                </c:pt>
                <c:pt idx="17">
                  <c:v>9.2622950819672134</c:v>
                </c:pt>
                <c:pt idx="18">
                  <c:v>10</c:v>
                </c:pt>
                <c:pt idx="19">
                  <c:v>10</c:v>
                </c:pt>
                <c:pt idx="20" formatCode="General">
                  <c:v>10</c:v>
                </c:pt>
                <c:pt idx="21">
                  <c:v>11.762295081967213</c:v>
                </c:pt>
                <c:pt idx="22">
                  <c:v>11.762295081967213</c:v>
                </c:pt>
                <c:pt idx="23">
                  <c:v>12.5</c:v>
                </c:pt>
                <c:pt idx="24">
                  <c:v>12.5</c:v>
                </c:pt>
              </c:numCache>
            </c:numRef>
          </c:xVal>
          <c:yVal>
            <c:numRef>
              <c:f>IL!$D$13:$D$37</c:f>
              <c:numCache>
                <c:formatCode>0.0</c:formatCode>
                <c:ptCount val="25"/>
                <c:pt idx="0" formatCode="0_ ">
                  <c:v>2968.4189396827596</c:v>
                </c:pt>
                <c:pt idx="1">
                  <c:v>4554.4845134532516</c:v>
                </c:pt>
                <c:pt idx="2">
                  <c:v>0</c:v>
                </c:pt>
                <c:pt idx="3">
                  <c:v>0</c:v>
                </c:pt>
                <c:pt idx="4">
                  <c:v>2968.4189396827596</c:v>
                </c:pt>
                <c:pt idx="5" formatCode="0_ ">
                  <c:v>2968.4189396827596</c:v>
                </c:pt>
                <c:pt idx="6">
                  <c:v>4554.4845134532516</c:v>
                </c:pt>
                <c:pt idx="7">
                  <c:v>0</c:v>
                </c:pt>
                <c:pt idx="8">
                  <c:v>0</c:v>
                </c:pt>
                <c:pt idx="9">
                  <c:v>2968.4189396827596</c:v>
                </c:pt>
                <c:pt idx="10" formatCode="0_ ">
                  <c:v>2968.4189396827596</c:v>
                </c:pt>
                <c:pt idx="11">
                  <c:v>4554.4845134532516</c:v>
                </c:pt>
                <c:pt idx="12">
                  <c:v>0</c:v>
                </c:pt>
                <c:pt idx="13">
                  <c:v>0</c:v>
                </c:pt>
                <c:pt idx="14">
                  <c:v>2968.4189396827596</c:v>
                </c:pt>
                <c:pt idx="15" formatCode="0_ ">
                  <c:v>2968.4189396827596</c:v>
                </c:pt>
                <c:pt idx="16">
                  <c:v>4554.4845134532516</c:v>
                </c:pt>
                <c:pt idx="17">
                  <c:v>0</c:v>
                </c:pt>
                <c:pt idx="18">
                  <c:v>0</c:v>
                </c:pt>
                <c:pt idx="19">
                  <c:v>2968.4189396827596</c:v>
                </c:pt>
                <c:pt idx="20" formatCode="0_ ">
                  <c:v>2968.4189396827596</c:v>
                </c:pt>
                <c:pt idx="21">
                  <c:v>4554.4845134532516</c:v>
                </c:pt>
                <c:pt idx="22">
                  <c:v>0</c:v>
                </c:pt>
                <c:pt idx="23">
                  <c:v>0</c:v>
                </c:pt>
                <c:pt idx="24">
                  <c:v>2968.4189396827596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270-46F4-8B2B-76CC79E3F4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3659392"/>
        <c:axId val="143661312"/>
      </c:scatterChart>
      <c:valAx>
        <c:axId val="143659392"/>
        <c:scaling>
          <c:orientation val="minMax"/>
        </c:scaling>
        <c:delete val="0"/>
        <c:axPos val="b"/>
        <c:majorGridlines>
          <c:spPr>
            <a:ln>
              <a:solidFill>
                <a:sysClr val="windowText" lastClr="000000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Time (uS)</a:t>
                </a:r>
                <a:endParaRPr lang="zh-CN" sz="1200"/>
              </a:p>
            </c:rich>
          </c:tx>
          <c:layout>
            <c:manualLayout>
              <c:xMode val="edge"/>
              <c:yMode val="edge"/>
              <c:x val="0.46755239248940034"/>
              <c:y val="0.93016725674520817"/>
            </c:manualLayout>
          </c:layout>
          <c:overlay val="0"/>
        </c:title>
        <c:numFmt formatCode="General" sourceLinked="1"/>
        <c:majorTickMark val="in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143661312"/>
        <c:crosses val="autoZero"/>
        <c:crossBetween val="midCat"/>
      </c:valAx>
      <c:valAx>
        <c:axId val="143661312"/>
        <c:scaling>
          <c:orientation val="minMax"/>
        </c:scaling>
        <c:delete val="0"/>
        <c:axPos val="l"/>
        <c:majorGridlines>
          <c:spPr>
            <a:ln>
              <a:solidFill>
                <a:sysClr val="windowText" lastClr="000000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IL (mA)</a:t>
                </a:r>
                <a:endParaRPr lang="zh-CN" sz="1200"/>
              </a:p>
            </c:rich>
          </c:tx>
          <c:layout>
            <c:manualLayout>
              <c:xMode val="edge"/>
              <c:yMode val="edge"/>
              <c:x val="1.0256410256410256E-2"/>
              <c:y val="0.40307616391634032"/>
            </c:manualLayout>
          </c:layout>
          <c:overlay val="0"/>
        </c:title>
        <c:numFmt formatCode="0_ " sourceLinked="1"/>
        <c:majorTickMark val="in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143659392"/>
        <c:crosses val="autoZero"/>
        <c:crossBetween val="midCat"/>
      </c:valAx>
      <c:spPr>
        <a:ln>
          <a:solidFill>
            <a:sysClr val="windowText" lastClr="000000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50"/>
      </a:pPr>
      <a:endParaRPr lang="zh-CN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291428</xdr:colOff>
      <xdr:row>1</xdr:row>
      <xdr:rowOff>163286</xdr:rowOff>
    </xdr:from>
    <xdr:to>
      <xdr:col>24</xdr:col>
      <xdr:colOff>29454</xdr:colOff>
      <xdr:row>23</xdr:row>
      <xdr:rowOff>136508</xdr:rowOff>
    </xdr:to>
    <xdr:pic>
      <xdr:nvPicPr>
        <xdr:cNvPr id="20" name="图片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16546" y="477051"/>
          <a:ext cx="9820145" cy="52960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85482</xdr:colOff>
      <xdr:row>5</xdr:row>
      <xdr:rowOff>119502</xdr:rowOff>
    </xdr:from>
    <xdr:to>
      <xdr:col>18</xdr:col>
      <xdr:colOff>246530</xdr:colOff>
      <xdr:row>6</xdr:row>
      <xdr:rowOff>102096</xdr:rowOff>
    </xdr:to>
    <xdr:sp macro="" textlink="$AD$4">
      <xdr:nvSpPr>
        <xdr:cNvPr id="11" name="TextBox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14092835" y="2259826"/>
          <a:ext cx="788577" cy="206711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fld id="{F9C57760-3887-41A4-90A9-EA93EAC0E8B3}" type="TxLink">
            <a:rPr kumimoji="0" lang="en-US" altLang="en-US" sz="1100" b="0" i="0" u="none" strike="noStrike" kern="0" cap="none" spc="0" normalizeH="0" baseline="0" noProof="0" smtClean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Times New Roman"/>
              <a:ea typeface="+mn-ea"/>
              <a:cs typeface="Times New Roman"/>
            </a:rPr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t>182.25kΩ</a:t>
          </a:fld>
          <a:endParaRPr kumimoji="0" lang="zh-CN" altLang="en-US" sz="1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/>
            <a:ea typeface="宋体"/>
            <a:cs typeface="+mn-cs"/>
          </a:endParaRPr>
        </a:p>
      </xdr:txBody>
    </xdr:sp>
    <xdr:clientData/>
  </xdr:twoCellAnchor>
  <xdr:twoCellAnchor>
    <xdr:from>
      <xdr:col>16</xdr:col>
      <xdr:colOff>329828</xdr:colOff>
      <xdr:row>10</xdr:row>
      <xdr:rowOff>64007</xdr:rowOff>
    </xdr:from>
    <xdr:to>
      <xdr:col>17</xdr:col>
      <xdr:colOff>195956</xdr:colOff>
      <xdr:row>11</xdr:row>
      <xdr:rowOff>98480</xdr:rowOff>
    </xdr:to>
    <xdr:sp macro="" textlink="$AD$5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13709652" y="3190448"/>
          <a:ext cx="493657" cy="21376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319196F2-3308-4C03-A606-B69E4177ABF2}" type="TxLink">
            <a:rPr lang="en-US" altLang="en-US" sz="1100" b="0" i="0" u="none" strike="noStrike">
              <a:solidFill>
                <a:srgbClr val="000000"/>
              </a:solidFill>
              <a:latin typeface="Times New Roman"/>
              <a:cs typeface="Times New Roman"/>
            </a:rPr>
            <a:pPr/>
            <a:t>15kΩ</a:t>
          </a:fld>
          <a:endParaRPr lang="zh-CN" altLang="en-US" sz="100" b="1">
            <a:solidFill>
              <a:schemeClr val="tx1"/>
            </a:solidFill>
          </a:endParaRPr>
        </a:p>
      </xdr:txBody>
    </xdr:sp>
    <xdr:clientData/>
  </xdr:twoCellAnchor>
  <xdr:twoCellAnchor>
    <xdr:from>
      <xdr:col>10</xdr:col>
      <xdr:colOff>592968</xdr:colOff>
      <xdr:row>17</xdr:row>
      <xdr:rowOff>138727</xdr:rowOff>
    </xdr:from>
    <xdr:to>
      <xdr:col>11</xdr:col>
      <xdr:colOff>592075</xdr:colOff>
      <xdr:row>18</xdr:row>
      <xdr:rowOff>138727</xdr:rowOff>
    </xdr:to>
    <xdr:sp macro="" textlink="$AD$3">
      <xdr:nvSpPr>
        <xdr:cNvPr id="16" name="TextBox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9344762" y="4699521"/>
          <a:ext cx="626637" cy="1792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C1A42B7C-2C7E-40B9-BCEE-71E97FFF5598}" type="TxLink">
            <a:rPr lang="en-US" altLang="en-US" sz="1100" b="0" i="0" u="none" strike="noStrike">
              <a:solidFill>
                <a:srgbClr val="000000"/>
              </a:solidFill>
              <a:latin typeface="Times New Roman"/>
              <a:cs typeface="Times New Roman"/>
            </a:rPr>
            <a:pPr/>
            <a:t>67mΩ</a:t>
          </a:fld>
          <a:endParaRPr lang="zh-CN" altLang="en-US" sz="100" b="1">
            <a:solidFill>
              <a:schemeClr val="tx1"/>
            </a:solidFill>
          </a:endParaRPr>
        </a:p>
      </xdr:txBody>
    </xdr:sp>
    <xdr:clientData/>
  </xdr:twoCellAnchor>
  <xdr:twoCellAnchor>
    <xdr:from>
      <xdr:col>10</xdr:col>
      <xdr:colOff>668688</xdr:colOff>
      <xdr:row>2</xdr:row>
      <xdr:rowOff>439572</xdr:rowOff>
    </xdr:from>
    <xdr:to>
      <xdr:col>11</xdr:col>
      <xdr:colOff>679318</xdr:colOff>
      <xdr:row>2</xdr:row>
      <xdr:rowOff>637011</xdr:rowOff>
    </xdr:to>
    <xdr:sp macro="" textlink="$AD$1">
      <xdr:nvSpPr>
        <xdr:cNvPr id="23" name="TextBox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0231788" y="1001547"/>
          <a:ext cx="696430" cy="1974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CCF221D6-FB23-4B10-B250-B0B6C7C3B951}" type="TxLink">
            <a:rPr lang="en-US" altLang="en-US" sz="1000" b="0" i="0" u="none" strike="noStrike">
              <a:solidFill>
                <a:srgbClr val="000000"/>
              </a:solidFill>
              <a:latin typeface="Times New Roman"/>
              <a:cs typeface="Times New Roman"/>
            </a:rPr>
            <a:pPr/>
            <a:t>10μH</a:t>
          </a:fld>
          <a:endParaRPr lang="zh-CN" altLang="en-US" sz="200" b="1">
            <a:solidFill>
              <a:schemeClr val="tx1"/>
            </a:solidFill>
          </a:endParaRPr>
        </a:p>
      </xdr:txBody>
    </xdr:sp>
    <xdr:clientData/>
  </xdr:twoCellAnchor>
  <xdr:twoCellAnchor>
    <xdr:from>
      <xdr:col>20</xdr:col>
      <xdr:colOff>571528</xdr:colOff>
      <xdr:row>2</xdr:row>
      <xdr:rowOff>909156</xdr:rowOff>
    </xdr:from>
    <xdr:to>
      <xdr:col>21</xdr:col>
      <xdr:colOff>570636</xdr:colOff>
      <xdr:row>4</xdr:row>
      <xdr:rowOff>4841</xdr:rowOff>
    </xdr:to>
    <xdr:sp macro="" textlink="$AD$2">
      <xdr:nvSpPr>
        <xdr:cNvPr id="18" name="TextBox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16416646" y="1458244"/>
          <a:ext cx="604225" cy="39556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236D7ECE-5D43-43D0-BAC8-B40097301648}" type="TxLink">
            <a:rPr lang="en-US" altLang="en-US" sz="1100" b="0" i="0" u="none" strike="noStrike">
              <a:solidFill>
                <a:srgbClr val="000000"/>
              </a:solidFill>
              <a:latin typeface="Times New Roman"/>
              <a:cs typeface="Times New Roman"/>
            </a:rPr>
            <a:pPr/>
            <a:t>0.2Ω</a:t>
          </a:fld>
          <a:endParaRPr lang="zh-CN" altLang="en-US" sz="100" b="1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666750</xdr:colOff>
      <xdr:row>28</xdr:row>
      <xdr:rowOff>108859</xdr:rowOff>
    </xdr:from>
    <xdr:to>
      <xdr:col>20</xdr:col>
      <xdr:colOff>326571</xdr:colOff>
      <xdr:row>52</xdr:row>
      <xdr:rowOff>68035</xdr:rowOff>
    </xdr:to>
    <xdr:graphicFrame macro="">
      <xdr:nvGraphicFramePr>
        <xdr:cNvPr id="26" name="图表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838200</xdr:colOff>
      <xdr:row>10</xdr:row>
      <xdr:rowOff>104775</xdr:rowOff>
    </xdr:from>
    <xdr:to>
      <xdr:col>7</xdr:col>
      <xdr:colOff>1285875</xdr:colOff>
      <xdr:row>26</xdr:row>
      <xdr:rowOff>142875</xdr:rowOff>
    </xdr:to>
    <xdr:graphicFrame macro="">
      <xdr:nvGraphicFramePr>
        <xdr:cNvPr id="3" name="图表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6"/>
  <sheetViews>
    <sheetView tabSelected="1" zoomScale="85" zoomScaleNormal="85" workbookViewId="0">
      <selection activeCell="H16" sqref="H16"/>
    </sheetView>
  </sheetViews>
  <sheetFormatPr defaultColWidth="9" defaultRowHeight="14" x14ac:dyDescent="0.25"/>
  <cols>
    <col min="1" max="1" width="33.7265625" style="40" customWidth="1"/>
    <col min="2" max="2" width="14.7265625" style="2" customWidth="1"/>
    <col min="3" max="3" width="12.453125" style="29" customWidth="1"/>
    <col min="4" max="4" width="12.453125" style="5" customWidth="1"/>
    <col min="5" max="5" width="10.90625" style="2" customWidth="1"/>
    <col min="6" max="6" width="11.7265625" style="2" hidden="1" customWidth="1"/>
    <col min="7" max="7" width="21.26953125" style="2" customWidth="1"/>
    <col min="8" max="8" width="12.453125" style="2" customWidth="1"/>
    <col min="9" max="9" width="10.90625" style="2" customWidth="1"/>
    <col min="10" max="17" width="9" style="2"/>
    <col min="18" max="18" width="9" style="2" customWidth="1"/>
    <col min="19" max="22" width="8.7265625"/>
    <col min="23" max="28" width="9" style="2"/>
    <col min="29" max="29" width="4.7265625" style="2" customWidth="1"/>
    <col min="30" max="30" width="7.08984375" style="2" customWidth="1"/>
    <col min="31" max="31" width="4.7265625" style="2" customWidth="1"/>
    <col min="32" max="32" width="9" style="2" customWidth="1"/>
    <col min="33" max="16384" width="9" style="2"/>
  </cols>
  <sheetData>
    <row r="1" spans="1:30" ht="24.75" customHeight="1" thickBot="1" x14ac:dyDescent="0.3">
      <c r="A1" s="106" t="s">
        <v>130</v>
      </c>
      <c r="B1" s="106"/>
      <c r="C1" s="106"/>
      <c r="D1" s="106"/>
      <c r="E1" s="106"/>
      <c r="F1" s="106"/>
      <c r="G1" s="106"/>
      <c r="H1" s="1"/>
      <c r="AC1" s="39" t="s">
        <v>108</v>
      </c>
      <c r="AD1" s="2" t="str">
        <f>C21&amp;""&amp;E21</f>
        <v>10μH</v>
      </c>
    </row>
    <row r="2" spans="1:30" ht="18.5" thickBot="1" x14ac:dyDescent="0.3">
      <c r="A2" s="107" t="s">
        <v>138</v>
      </c>
      <c r="B2" s="108"/>
      <c r="C2" s="108"/>
      <c r="D2" s="108"/>
      <c r="E2" s="108"/>
      <c r="F2" s="108"/>
      <c r="G2" s="109"/>
      <c r="H2" s="1"/>
      <c r="AC2" s="39" t="s">
        <v>109</v>
      </c>
      <c r="AD2" s="2" t="str">
        <f>C46&amp;""&amp;E46</f>
        <v>0.2Ω</v>
      </c>
    </row>
    <row r="3" spans="1:30" ht="77.25" customHeight="1" thickBot="1" x14ac:dyDescent="0.3">
      <c r="A3" s="110" t="s">
        <v>132</v>
      </c>
      <c r="B3" s="110"/>
      <c r="C3" s="110"/>
      <c r="D3" s="110"/>
      <c r="E3" s="110"/>
      <c r="F3" s="110"/>
      <c r="G3" s="110"/>
      <c r="AC3" s="39" t="s">
        <v>110</v>
      </c>
      <c r="AD3" s="2" t="str">
        <f>C43&amp;""&amp;E43</f>
        <v>67mΩ</v>
      </c>
    </row>
    <row r="4" spans="1:30" ht="25" customHeight="1" x14ac:dyDescent="0.25">
      <c r="A4" s="112" t="s">
        <v>7</v>
      </c>
      <c r="B4" s="113"/>
      <c r="C4" s="113"/>
      <c r="D4" s="113"/>
      <c r="E4" s="113"/>
      <c r="F4" s="113"/>
      <c r="G4" s="114"/>
      <c r="AC4" s="39" t="s">
        <v>111</v>
      </c>
      <c r="AD4" s="2" t="str">
        <f>C55&amp;""&amp;E55</f>
        <v>182.25kΩ</v>
      </c>
    </row>
    <row r="5" spans="1:30" ht="22.5" customHeight="1" x14ac:dyDescent="0.25">
      <c r="A5" s="100" t="s">
        <v>12</v>
      </c>
      <c r="B5" s="101" t="s">
        <v>11</v>
      </c>
      <c r="C5" s="111" t="s">
        <v>10</v>
      </c>
      <c r="D5" s="111"/>
      <c r="E5" s="101" t="s">
        <v>9</v>
      </c>
      <c r="F5" s="101"/>
      <c r="G5" s="102" t="s">
        <v>8</v>
      </c>
      <c r="AC5" s="39" t="s">
        <v>112</v>
      </c>
      <c r="AD5" s="2" t="str">
        <f>C54&amp;""&amp;E54</f>
        <v>15kΩ</v>
      </c>
    </row>
    <row r="6" spans="1:30" ht="17.25" customHeight="1" x14ac:dyDescent="0.25">
      <c r="A6" s="85" t="s">
        <v>33</v>
      </c>
      <c r="B6" s="44" t="s">
        <v>97</v>
      </c>
      <c r="C6" s="86">
        <v>9</v>
      </c>
      <c r="D6" s="87"/>
      <c r="E6" s="88" t="s">
        <v>16</v>
      </c>
      <c r="F6" s="87"/>
      <c r="G6" s="89"/>
      <c r="AC6" s="39"/>
    </row>
    <row r="7" spans="1:30" ht="17.25" customHeight="1" x14ac:dyDescent="0.25">
      <c r="A7" s="54" t="s">
        <v>34</v>
      </c>
      <c r="B7" s="15" t="s">
        <v>89</v>
      </c>
      <c r="C7" s="46">
        <v>16</v>
      </c>
      <c r="D7" s="47"/>
      <c r="E7" s="48" t="s">
        <v>15</v>
      </c>
      <c r="F7" s="47"/>
      <c r="G7" s="55"/>
      <c r="AC7" s="39"/>
    </row>
    <row r="8" spans="1:30" x14ac:dyDescent="0.25">
      <c r="A8" s="54" t="s">
        <v>6</v>
      </c>
      <c r="B8" s="15" t="s">
        <v>91</v>
      </c>
      <c r="C8" s="49">
        <v>21</v>
      </c>
      <c r="D8" s="15"/>
      <c r="E8" s="15" t="s">
        <v>5</v>
      </c>
      <c r="F8" s="50"/>
      <c r="G8" s="55"/>
      <c r="AC8" s="39"/>
    </row>
    <row r="9" spans="1:30" x14ac:dyDescent="0.25">
      <c r="A9" s="54" t="s">
        <v>4</v>
      </c>
      <c r="B9" s="15" t="s">
        <v>90</v>
      </c>
      <c r="C9" s="92">
        <v>1</v>
      </c>
      <c r="D9" s="15"/>
      <c r="E9" s="15" t="s">
        <v>42</v>
      </c>
      <c r="F9" s="50"/>
      <c r="G9" s="55"/>
      <c r="L9" s="4"/>
      <c r="M9" s="4"/>
      <c r="AC9" s="39"/>
    </row>
    <row r="10" spans="1:30" x14ac:dyDescent="0.25">
      <c r="A10" s="54" t="s">
        <v>14</v>
      </c>
      <c r="B10" s="15" t="s">
        <v>92</v>
      </c>
      <c r="C10" s="52">
        <f>Vo*Io</f>
        <v>21</v>
      </c>
      <c r="D10" s="15"/>
      <c r="E10" s="15" t="s">
        <v>13</v>
      </c>
      <c r="F10" s="50"/>
      <c r="G10" s="55"/>
      <c r="L10" s="4"/>
      <c r="M10" s="4"/>
      <c r="AC10" s="39"/>
    </row>
    <row r="11" spans="1:30" x14ac:dyDescent="0.25">
      <c r="A11" s="54" t="s">
        <v>98</v>
      </c>
      <c r="B11" s="15" t="s">
        <v>93</v>
      </c>
      <c r="C11" s="61">
        <v>0.88</v>
      </c>
      <c r="D11" s="15"/>
      <c r="E11" s="15"/>
      <c r="F11" s="50"/>
      <c r="G11" s="55"/>
      <c r="L11" s="4"/>
      <c r="M11" s="4"/>
      <c r="AC11" s="39"/>
    </row>
    <row r="12" spans="1:30" ht="14.5" thickBot="1" x14ac:dyDescent="0.3">
      <c r="A12" s="56" t="s">
        <v>35</v>
      </c>
      <c r="B12" s="22" t="s">
        <v>94</v>
      </c>
      <c r="C12" s="57">
        <v>400</v>
      </c>
      <c r="D12" s="22"/>
      <c r="E12" s="22" t="s">
        <v>36</v>
      </c>
      <c r="F12" s="58"/>
      <c r="G12" s="59" t="s">
        <v>133</v>
      </c>
      <c r="L12" s="4"/>
      <c r="M12" s="4"/>
      <c r="AC12" s="39"/>
    </row>
    <row r="13" spans="1:30" ht="14.5" thickBot="1" x14ac:dyDescent="0.3">
      <c r="B13" s="5"/>
      <c r="C13" s="84"/>
      <c r="E13" s="5"/>
      <c r="G13" s="8"/>
    </row>
    <row r="14" spans="1:30" ht="25" customHeight="1" thickBot="1" x14ac:dyDescent="0.3">
      <c r="A14" s="118" t="s">
        <v>107</v>
      </c>
      <c r="B14" s="119"/>
      <c r="C14" s="119"/>
      <c r="D14" s="119"/>
      <c r="E14" s="119"/>
      <c r="F14" s="119"/>
      <c r="G14" s="120"/>
    </row>
    <row r="15" spans="1:30" ht="17" x14ac:dyDescent="0.25">
      <c r="A15" s="53" t="s">
        <v>37</v>
      </c>
      <c r="B15" s="18" t="s">
        <v>95</v>
      </c>
      <c r="C15" s="63">
        <v>0.5</v>
      </c>
      <c r="D15" s="18"/>
      <c r="E15" s="18" t="s">
        <v>38</v>
      </c>
      <c r="F15" s="64"/>
      <c r="G15" s="65"/>
    </row>
    <row r="16" spans="1:30" x14ac:dyDescent="0.25">
      <c r="A16" s="54" t="s">
        <v>85</v>
      </c>
      <c r="B16" s="15" t="s">
        <v>80</v>
      </c>
      <c r="C16" s="46" t="s">
        <v>84</v>
      </c>
      <c r="D16" s="15"/>
      <c r="E16" s="15"/>
      <c r="F16" s="45"/>
      <c r="G16" s="66"/>
    </row>
    <row r="17" spans="1:7" x14ac:dyDescent="0.25">
      <c r="A17" s="54" t="s">
        <v>41</v>
      </c>
      <c r="B17" s="15" t="s">
        <v>45</v>
      </c>
      <c r="C17" s="68">
        <f>IF(MODE="CCM",(Vo+C15)/(C6+Vo+C15),(1-C18)*(Vo+VDF)/(C6+Vo+VDF))</f>
        <v>0.70491803278688525</v>
      </c>
      <c r="D17" s="15"/>
      <c r="E17" s="15"/>
      <c r="F17" s="45"/>
      <c r="G17" s="66"/>
    </row>
    <row r="18" spans="1:7" x14ac:dyDescent="0.25">
      <c r="A18" s="54" t="s">
        <v>82</v>
      </c>
      <c r="B18" s="15" t="s">
        <v>81</v>
      </c>
      <c r="C18" s="61">
        <v>0</v>
      </c>
      <c r="D18" s="15"/>
      <c r="E18" s="15"/>
      <c r="F18" s="45"/>
      <c r="G18" s="66" t="s">
        <v>104</v>
      </c>
    </row>
    <row r="19" spans="1:7" x14ac:dyDescent="0.25">
      <c r="A19" s="54" t="s">
        <v>83</v>
      </c>
      <c r="B19" s="15" t="s">
        <v>78</v>
      </c>
      <c r="C19" s="60">
        <v>0.4</v>
      </c>
      <c r="D19" s="15"/>
      <c r="E19" s="15"/>
      <c r="F19" s="45"/>
      <c r="G19" s="66" t="s">
        <v>79</v>
      </c>
    </row>
    <row r="20" spans="1:7" x14ac:dyDescent="0.25">
      <c r="A20" s="54" t="s">
        <v>43</v>
      </c>
      <c r="B20" s="15" t="s">
        <v>96</v>
      </c>
      <c r="C20" s="62">
        <f>IF(MODE="CCM",1000*(C6*D)*(C6*D)*C11/C10/C12/Cr,1000*(C6*D)*(C6*D)*C11/C10/C12/2)</f>
        <v>10.541578684685376</v>
      </c>
      <c r="D20" s="15"/>
      <c r="E20" s="15" t="s">
        <v>32</v>
      </c>
      <c r="F20" s="50"/>
      <c r="G20" s="55"/>
    </row>
    <row r="21" spans="1:7" x14ac:dyDescent="0.25">
      <c r="A21" s="54" t="s">
        <v>44</v>
      </c>
      <c r="B21" s="15" t="s">
        <v>88</v>
      </c>
      <c r="C21" s="51">
        <v>10</v>
      </c>
      <c r="D21" s="15"/>
      <c r="E21" s="15" t="s">
        <v>32</v>
      </c>
      <c r="F21" s="50"/>
      <c r="G21" s="55"/>
    </row>
    <row r="22" spans="1:7" x14ac:dyDescent="0.25">
      <c r="A22" s="54" t="s">
        <v>86</v>
      </c>
      <c r="B22" s="15" t="s">
        <v>87</v>
      </c>
      <c r="C22" s="67" t="str">
        <f>IF(La&gt;1000*Vin_min*Vin_min*η*(Vo+VDF)*(Vo+VDF)/(2*PO*C12*(Vin_min+Vo+VDF)*(Vin_min+Vo+VDF)),"CCM","DCM")</f>
        <v>CCM</v>
      </c>
      <c r="D22" s="15"/>
      <c r="E22" s="15"/>
      <c r="F22" s="50"/>
      <c r="G22" s="55"/>
    </row>
    <row r="23" spans="1:7" x14ac:dyDescent="0.25">
      <c r="A23" s="54" t="s">
        <v>40</v>
      </c>
      <c r="B23" s="15" t="s">
        <v>101</v>
      </c>
      <c r="C23" s="62">
        <f>IF(C22="CCM",C10/C6/D/C11+1000*C6*D/(2*C21*C12),SQRT(2000*C10/C21/C11/C12))</f>
        <v>4.5544845134532519</v>
      </c>
      <c r="D23" s="15"/>
      <c r="E23" s="15" t="s">
        <v>46</v>
      </c>
      <c r="F23" s="50"/>
      <c r="G23" s="66" t="s">
        <v>126</v>
      </c>
    </row>
    <row r="24" spans="1:7" x14ac:dyDescent="0.25">
      <c r="A24" s="54" t="s">
        <v>39</v>
      </c>
      <c r="B24" s="15" t="s">
        <v>102</v>
      </c>
      <c r="C24" s="62">
        <f>IF(C22="CCM",C10/C6/D/C11-1000*C6*D/(2*C21*C12),0)</f>
        <v>2.9684189396827598</v>
      </c>
      <c r="D24" s="15"/>
      <c r="E24" s="15" t="s">
        <v>46</v>
      </c>
      <c r="F24" s="50"/>
      <c r="G24" s="21"/>
    </row>
    <row r="25" spans="1:7" x14ac:dyDescent="0.25">
      <c r="A25" s="54" t="s">
        <v>121</v>
      </c>
      <c r="B25" s="15" t="s">
        <v>118</v>
      </c>
      <c r="C25" s="68">
        <f>IF(C22="CCM",(Vo+VDF)/(Vin_min+Vo+VDF),La*IL_max*fsw/Vin_min/1000)</f>
        <v>0.70491803278688525</v>
      </c>
      <c r="D25" s="15"/>
      <c r="E25" s="15"/>
      <c r="F25" s="45"/>
      <c r="G25" s="66"/>
    </row>
    <row r="26" spans="1:7" x14ac:dyDescent="0.25">
      <c r="A26" s="54" t="s">
        <v>120</v>
      </c>
      <c r="B26" s="15" t="s">
        <v>119</v>
      </c>
      <c r="C26" s="68">
        <f>IF(C22="CCM",1-(Vo+VDF)/(Vin_min+Vo+VDF),La*IL_max*fsw/(Vo+VDF)/1000)</f>
        <v>0.29508196721311475</v>
      </c>
      <c r="D26" s="15"/>
      <c r="E26" s="15"/>
      <c r="F26" s="45"/>
      <c r="G26" s="66"/>
    </row>
    <row r="27" spans="1:7" ht="14.5" thickBot="1" x14ac:dyDescent="0.3">
      <c r="A27" s="56" t="s">
        <v>99</v>
      </c>
      <c r="B27" s="22" t="s">
        <v>100</v>
      </c>
      <c r="C27" s="69">
        <f>IF(C22="CCM",0,1-Duty-La*IL_max*fsw/(Vo+VDF)/1000)</f>
        <v>0</v>
      </c>
      <c r="D27" s="22"/>
      <c r="E27" s="22"/>
      <c r="F27" s="70"/>
      <c r="G27" s="71"/>
    </row>
    <row r="28" spans="1:7" ht="17.25" customHeight="1" thickBot="1" x14ac:dyDescent="0.3">
      <c r="B28" s="5"/>
      <c r="C28" s="83"/>
      <c r="E28" s="5"/>
      <c r="F28" s="40"/>
      <c r="G28" s="40"/>
    </row>
    <row r="29" spans="1:7" ht="25" customHeight="1" x14ac:dyDescent="0.25">
      <c r="A29" s="121" t="s">
        <v>53</v>
      </c>
      <c r="B29" s="122"/>
      <c r="C29" s="122"/>
      <c r="D29" s="122"/>
      <c r="E29" s="122"/>
      <c r="F29" s="122"/>
      <c r="G29" s="123"/>
    </row>
    <row r="30" spans="1:7" x14ac:dyDescent="0.25">
      <c r="A30" s="54" t="s">
        <v>134</v>
      </c>
      <c r="B30" s="15"/>
      <c r="C30" s="67">
        <v>0.8</v>
      </c>
      <c r="D30" s="15"/>
      <c r="E30" s="15"/>
      <c r="F30" s="50"/>
      <c r="G30" s="74"/>
    </row>
    <row r="31" spans="1:7" ht="17" x14ac:dyDescent="0.25">
      <c r="A31" s="54" t="s">
        <v>48</v>
      </c>
      <c r="B31" s="15" t="s">
        <v>49</v>
      </c>
      <c r="C31" s="52">
        <f>(Vin_max+Vo)/C30</f>
        <v>46.25</v>
      </c>
      <c r="D31" s="15"/>
      <c r="E31" s="15" t="s">
        <v>51</v>
      </c>
      <c r="F31" s="50"/>
      <c r="G31" s="74"/>
    </row>
    <row r="32" spans="1:7" ht="16.5" customHeight="1" thickBot="1" x14ac:dyDescent="0.3">
      <c r="A32" s="56" t="s">
        <v>135</v>
      </c>
      <c r="B32" s="22"/>
      <c r="C32" s="129">
        <v>0.3</v>
      </c>
      <c r="D32" s="22"/>
      <c r="E32" s="22"/>
      <c r="F32" s="76"/>
      <c r="G32" s="77"/>
    </row>
    <row r="33" spans="1:7" ht="16.5" customHeight="1" thickBot="1" x14ac:dyDescent="0.3">
      <c r="A33" s="56" t="s">
        <v>47</v>
      </c>
      <c r="B33" s="22" t="s">
        <v>50</v>
      </c>
      <c r="C33" s="75">
        <f>C23/C32</f>
        <v>15.181615044844174</v>
      </c>
      <c r="D33" s="22"/>
      <c r="E33" s="22" t="s">
        <v>46</v>
      </c>
      <c r="F33" s="76"/>
      <c r="G33" s="77"/>
    </row>
    <row r="34" spans="1:7" ht="16.5" customHeight="1" thickBot="1" x14ac:dyDescent="0.3">
      <c r="A34" s="90"/>
      <c r="B34" s="43"/>
      <c r="C34" s="80"/>
      <c r="D34" s="43"/>
      <c r="E34" s="43"/>
      <c r="F34" s="82"/>
      <c r="G34" s="91"/>
    </row>
    <row r="35" spans="1:7" ht="25" customHeight="1" x14ac:dyDescent="0.25">
      <c r="A35" s="115" t="s">
        <v>125</v>
      </c>
      <c r="B35" s="116"/>
      <c r="C35" s="116"/>
      <c r="D35" s="116"/>
      <c r="E35" s="116"/>
      <c r="F35" s="116"/>
      <c r="G35" s="117"/>
    </row>
    <row r="36" spans="1:7" ht="18.75" customHeight="1" x14ac:dyDescent="0.25">
      <c r="A36" s="54" t="s">
        <v>136</v>
      </c>
      <c r="B36" s="15"/>
      <c r="C36" s="67">
        <v>0.8</v>
      </c>
      <c r="D36" s="15"/>
      <c r="E36" s="15"/>
      <c r="F36" s="73"/>
      <c r="G36" s="74"/>
    </row>
    <row r="37" spans="1:7" ht="18.75" customHeight="1" x14ac:dyDescent="0.25">
      <c r="A37" s="54" t="s">
        <v>52</v>
      </c>
      <c r="B37" s="15" t="s">
        <v>3</v>
      </c>
      <c r="C37" s="72">
        <f>(Vo+C7)/C36</f>
        <v>46.25</v>
      </c>
      <c r="D37" s="15"/>
      <c r="E37" s="15" t="s">
        <v>2</v>
      </c>
      <c r="F37" s="73"/>
      <c r="G37" s="74"/>
    </row>
    <row r="38" spans="1:7" ht="21.75" customHeight="1" thickBot="1" x14ac:dyDescent="0.3">
      <c r="A38" s="56" t="s">
        <v>137</v>
      </c>
      <c r="B38" s="22"/>
      <c r="C38" s="129">
        <v>0.3</v>
      </c>
      <c r="D38" s="22"/>
      <c r="E38" s="22"/>
      <c r="F38" s="58"/>
      <c r="G38" s="77"/>
    </row>
    <row r="39" spans="1:7" ht="21.75" customHeight="1" thickBot="1" x14ac:dyDescent="0.3">
      <c r="A39" s="56" t="s">
        <v>1</v>
      </c>
      <c r="B39" s="22" t="s">
        <v>0</v>
      </c>
      <c r="C39" s="75">
        <f>Io/(1-Duty)/C38</f>
        <v>11.296296296296296</v>
      </c>
      <c r="D39" s="22"/>
      <c r="E39" s="22" t="s">
        <v>46</v>
      </c>
      <c r="F39" s="58"/>
      <c r="G39" s="77"/>
    </row>
    <row r="40" spans="1:7" ht="16.5" customHeight="1" thickBot="1" x14ac:dyDescent="0.3">
      <c r="B40" s="5"/>
      <c r="C40" s="81"/>
      <c r="E40" s="5"/>
    </row>
    <row r="41" spans="1:7" ht="25" customHeight="1" x14ac:dyDescent="0.25">
      <c r="A41" s="115" t="s">
        <v>127</v>
      </c>
      <c r="B41" s="116"/>
      <c r="C41" s="116"/>
      <c r="D41" s="116"/>
      <c r="E41" s="116"/>
      <c r="F41" s="116"/>
      <c r="G41" s="117"/>
    </row>
    <row r="42" spans="1:7" ht="17.25" customHeight="1" x14ac:dyDescent="0.25">
      <c r="A42" s="54" t="s">
        <v>73</v>
      </c>
      <c r="B42" s="15" t="s">
        <v>74</v>
      </c>
      <c r="C42" s="78">
        <v>0.5</v>
      </c>
      <c r="D42" s="15"/>
      <c r="E42" s="15" t="s">
        <v>75</v>
      </c>
      <c r="F42" s="50"/>
      <c r="G42" s="55"/>
    </row>
    <row r="43" spans="1:7" ht="16.5" customHeight="1" thickBot="1" x14ac:dyDescent="0.3">
      <c r="A43" s="56" t="s">
        <v>77</v>
      </c>
      <c r="B43" s="22" t="s">
        <v>72</v>
      </c>
      <c r="C43" s="93">
        <v>67</v>
      </c>
      <c r="D43" s="22"/>
      <c r="E43" s="22" t="s">
        <v>76</v>
      </c>
      <c r="F43" s="58"/>
      <c r="G43" s="59" t="str">
        <f>IF(RCS*C23/1000&gt;OCP_TH, "RCS is Too Big!","OK")</f>
        <v>OK</v>
      </c>
    </row>
    <row r="44" spans="1:7" ht="27" customHeight="1" thickBot="1" x14ac:dyDescent="0.3">
      <c r="B44" s="5"/>
      <c r="C44" s="130"/>
      <c r="E44" s="5"/>
      <c r="F44" s="7"/>
    </row>
    <row r="45" spans="1:7" ht="25" customHeight="1" x14ac:dyDescent="0.25">
      <c r="A45" s="115" t="s">
        <v>128</v>
      </c>
      <c r="B45" s="116"/>
      <c r="C45" s="116"/>
      <c r="D45" s="116"/>
      <c r="E45" s="116"/>
      <c r="F45" s="116"/>
      <c r="G45" s="117"/>
    </row>
    <row r="46" spans="1:7" ht="17" x14ac:dyDescent="0.25">
      <c r="A46" s="54" t="s">
        <v>55</v>
      </c>
      <c r="B46" s="15" t="s">
        <v>105</v>
      </c>
      <c r="C46" s="79">
        <f>0.2/Io</f>
        <v>0.2</v>
      </c>
      <c r="D46" s="15"/>
      <c r="E46" s="15" t="s">
        <v>54</v>
      </c>
      <c r="F46" s="50"/>
      <c r="G46" s="55"/>
    </row>
    <row r="47" spans="1:7" ht="17.5" thickBot="1" x14ac:dyDescent="0.3">
      <c r="A47" s="56" t="s">
        <v>56</v>
      </c>
      <c r="B47" s="22" t="s">
        <v>57</v>
      </c>
      <c r="C47" s="75">
        <f>1000*Io*Io*ROCS</f>
        <v>200</v>
      </c>
      <c r="D47" s="22"/>
      <c r="E47" s="22" t="s">
        <v>58</v>
      </c>
      <c r="F47" s="76"/>
      <c r="G47" s="77"/>
    </row>
    <row r="48" spans="1:7" ht="14.5" thickBot="1" x14ac:dyDescent="0.3">
      <c r="A48" s="42"/>
      <c r="B48" s="42"/>
      <c r="C48" s="42"/>
      <c r="D48" s="42"/>
      <c r="E48" s="42"/>
      <c r="F48" s="42"/>
      <c r="G48" s="42"/>
    </row>
    <row r="49" spans="1:7" ht="25" customHeight="1" x14ac:dyDescent="0.25">
      <c r="A49" s="115" t="s">
        <v>61</v>
      </c>
      <c r="B49" s="116"/>
      <c r="C49" s="116"/>
      <c r="D49" s="116"/>
      <c r="E49" s="116"/>
      <c r="F49" s="116"/>
      <c r="G49" s="117"/>
    </row>
    <row r="50" spans="1:7" ht="16.5" customHeight="1" x14ac:dyDescent="0.25">
      <c r="A50" s="54" t="s">
        <v>62</v>
      </c>
      <c r="B50" s="15" t="s">
        <v>66</v>
      </c>
      <c r="C50" s="49">
        <v>25</v>
      </c>
      <c r="D50" s="15"/>
      <c r="E50" s="15" t="s">
        <v>63</v>
      </c>
      <c r="F50" s="50"/>
      <c r="G50" s="55"/>
    </row>
    <row r="51" spans="1:7" ht="16.5" customHeight="1" x14ac:dyDescent="0.25">
      <c r="A51" s="54" t="s">
        <v>65</v>
      </c>
      <c r="B51" s="15" t="s">
        <v>67</v>
      </c>
      <c r="C51" s="78">
        <v>2</v>
      </c>
      <c r="D51" s="15"/>
      <c r="E51" s="15" t="s">
        <v>63</v>
      </c>
      <c r="F51" s="50"/>
      <c r="G51" s="55"/>
    </row>
    <row r="52" spans="1:7" ht="17" x14ac:dyDescent="0.25">
      <c r="A52" s="54" t="s">
        <v>64</v>
      </c>
      <c r="B52" s="15" t="s">
        <v>68</v>
      </c>
      <c r="C52" s="94">
        <v>0.3</v>
      </c>
      <c r="D52" s="15"/>
      <c r="E52" s="15" t="s">
        <v>2</v>
      </c>
      <c r="F52" s="50"/>
      <c r="G52" s="55"/>
    </row>
    <row r="53" spans="1:7" ht="17" x14ac:dyDescent="0.25">
      <c r="A53" s="54" t="s">
        <v>70</v>
      </c>
      <c r="B53" s="15" t="s">
        <v>71</v>
      </c>
      <c r="C53" s="78">
        <v>20</v>
      </c>
      <c r="D53" s="15"/>
      <c r="E53" s="15" t="s">
        <v>103</v>
      </c>
      <c r="F53" s="50"/>
      <c r="G53" s="55"/>
    </row>
    <row r="54" spans="1:7" ht="17" x14ac:dyDescent="0.25">
      <c r="A54" s="95" t="s">
        <v>56</v>
      </c>
      <c r="B54" s="96" t="s">
        <v>106</v>
      </c>
      <c r="C54" s="97">
        <f>C52/0.02</f>
        <v>15</v>
      </c>
      <c r="D54" s="96"/>
      <c r="E54" s="96" t="s">
        <v>31</v>
      </c>
      <c r="F54" s="98"/>
      <c r="G54" s="99"/>
    </row>
    <row r="55" spans="1:7" ht="17" x14ac:dyDescent="0.25">
      <c r="A55" s="54" t="s">
        <v>55</v>
      </c>
      <c r="B55" s="15" t="s">
        <v>69</v>
      </c>
      <c r="C55" s="67">
        <f>(VOVP-0.7)*C54/2</f>
        <v>182.25</v>
      </c>
      <c r="D55" s="15"/>
      <c r="E55" s="15" t="s">
        <v>31</v>
      </c>
      <c r="F55" s="50"/>
      <c r="G55" s="55"/>
    </row>
    <row r="56" spans="1:7" ht="14.5" thickBot="1" x14ac:dyDescent="0.3">
      <c r="A56" s="103" t="s">
        <v>129</v>
      </c>
      <c r="B56" s="104"/>
      <c r="C56" s="104"/>
      <c r="D56" s="104"/>
      <c r="E56" s="104"/>
      <c r="F56" s="104"/>
      <c r="G56" s="105"/>
    </row>
    <row r="60" spans="1:7" x14ac:dyDescent="0.25">
      <c r="A60" s="41"/>
    </row>
    <row r="61" spans="1:7" x14ac:dyDescent="0.25">
      <c r="A61" s="41"/>
      <c r="B61" s="38"/>
    </row>
    <row r="62" spans="1:7" x14ac:dyDescent="0.25">
      <c r="A62" s="41"/>
      <c r="B62" s="38"/>
      <c r="C62" s="30"/>
      <c r="D62" s="2"/>
    </row>
    <row r="63" spans="1:7" x14ac:dyDescent="0.25">
      <c r="A63" s="41"/>
      <c r="C63" s="30"/>
      <c r="D63" s="2"/>
    </row>
    <row r="64" spans="1:7" x14ac:dyDescent="0.25">
      <c r="A64" s="41"/>
      <c r="C64" s="31"/>
      <c r="D64" s="8"/>
    </row>
    <row r="65" spans="1:6" x14ac:dyDescent="0.25">
      <c r="A65" s="41"/>
      <c r="C65" s="31"/>
      <c r="D65" s="8"/>
    </row>
    <row r="66" spans="1:6" x14ac:dyDescent="0.25">
      <c r="A66" s="41"/>
    </row>
    <row r="68" spans="1:6" x14ac:dyDescent="0.25">
      <c r="C68" s="32"/>
      <c r="D68" s="9"/>
    </row>
    <row r="69" spans="1:6" x14ac:dyDescent="0.25">
      <c r="C69" s="33"/>
      <c r="D69" s="10"/>
      <c r="F69" s="7"/>
    </row>
    <row r="70" spans="1:6" x14ac:dyDescent="0.25">
      <c r="C70" s="33"/>
      <c r="D70" s="10"/>
    </row>
    <row r="71" spans="1:6" x14ac:dyDescent="0.25">
      <c r="C71" s="32"/>
      <c r="D71" s="9"/>
    </row>
    <row r="72" spans="1:6" x14ac:dyDescent="0.25">
      <c r="A72" s="7"/>
      <c r="B72" s="7"/>
      <c r="C72" s="7"/>
      <c r="D72" s="7"/>
      <c r="E72" s="7"/>
    </row>
    <row r="73" spans="1:6" x14ac:dyDescent="0.25">
      <c r="C73" s="34"/>
      <c r="D73" s="4"/>
    </row>
    <row r="74" spans="1:6" x14ac:dyDescent="0.25">
      <c r="A74" s="7"/>
      <c r="B74" s="7"/>
      <c r="C74" s="7"/>
      <c r="D74" s="7"/>
      <c r="E74" s="7"/>
    </row>
    <row r="75" spans="1:6" ht="17.25" customHeight="1" x14ac:dyDescent="0.25">
      <c r="C75" s="34"/>
      <c r="D75" s="4"/>
    </row>
    <row r="76" spans="1:6" ht="16.5" customHeight="1" x14ac:dyDescent="0.25">
      <c r="C76" s="35"/>
      <c r="D76" s="11"/>
    </row>
    <row r="77" spans="1:6" ht="16.5" customHeight="1" x14ac:dyDescent="0.25">
      <c r="C77" s="36"/>
      <c r="D77" s="12"/>
    </row>
    <row r="78" spans="1:6" ht="16.5" customHeight="1" x14ac:dyDescent="0.25">
      <c r="C78" s="37"/>
      <c r="D78" s="13"/>
    </row>
    <row r="79" spans="1:6" ht="16.5" customHeight="1" x14ac:dyDescent="0.25">
      <c r="C79" s="37"/>
      <c r="D79" s="13"/>
    </row>
    <row r="80" spans="1:6" ht="16.5" customHeight="1" x14ac:dyDescent="0.25"/>
    <row r="81" spans="3:4" ht="16.5" customHeight="1" x14ac:dyDescent="0.25"/>
    <row r="82" spans="3:4" ht="16.5" customHeight="1" x14ac:dyDescent="0.25"/>
    <row r="83" spans="3:4" ht="16.5" customHeight="1" x14ac:dyDescent="0.25"/>
    <row r="84" spans="3:4" ht="16.5" customHeight="1" x14ac:dyDescent="0.25"/>
    <row r="85" spans="3:4" ht="17.25" customHeight="1" x14ac:dyDescent="0.25"/>
    <row r="94" spans="3:4" x14ac:dyDescent="0.25">
      <c r="C94" s="34"/>
      <c r="D94" s="4"/>
    </row>
    <row r="95" spans="3:4" x14ac:dyDescent="0.25">
      <c r="C95" s="34"/>
      <c r="D95" s="4"/>
    </row>
    <row r="96" spans="3:4" x14ac:dyDescent="0.25">
      <c r="C96" s="34"/>
      <c r="D96" s="4"/>
    </row>
    <row r="97" spans="3:4" x14ac:dyDescent="0.25">
      <c r="C97" s="34"/>
      <c r="D97" s="4"/>
    </row>
    <row r="98" spans="3:4" x14ac:dyDescent="0.25">
      <c r="C98" s="34"/>
      <c r="D98" s="4"/>
    </row>
    <row r="99" spans="3:4" x14ac:dyDescent="0.25">
      <c r="C99" s="34"/>
      <c r="D99" s="4"/>
    </row>
    <row r="100" spans="3:4" x14ac:dyDescent="0.25">
      <c r="C100" s="34"/>
      <c r="D100" s="4"/>
    </row>
    <row r="101" spans="3:4" x14ac:dyDescent="0.25">
      <c r="C101" s="34"/>
      <c r="D101" s="4"/>
    </row>
    <row r="102" spans="3:4" ht="16.5" customHeight="1" x14ac:dyDescent="0.25"/>
    <row r="103" spans="3:4" ht="16.5" customHeight="1" x14ac:dyDescent="0.25"/>
    <row r="104" spans="3:4" ht="16.5" customHeight="1" x14ac:dyDescent="0.25"/>
    <row r="105" spans="3:4" ht="16.5" customHeight="1" x14ac:dyDescent="0.25"/>
    <row r="106" spans="3:4" ht="16.5" customHeight="1" x14ac:dyDescent="0.25"/>
  </sheetData>
  <sheetProtection selectLockedCells="1"/>
  <protectedRanges>
    <protectedRange sqref="C6" name="区域1"/>
  </protectedRanges>
  <mergeCells count="12">
    <mergeCell ref="A56:G56"/>
    <mergeCell ref="A1:G1"/>
    <mergeCell ref="A2:G2"/>
    <mergeCell ref="A3:G3"/>
    <mergeCell ref="C5:D5"/>
    <mergeCell ref="A4:G4"/>
    <mergeCell ref="A49:G49"/>
    <mergeCell ref="A41:G41"/>
    <mergeCell ref="A45:G45"/>
    <mergeCell ref="A14:G14"/>
    <mergeCell ref="A35:G35"/>
    <mergeCell ref="A29:G29"/>
  </mergeCells>
  <phoneticPr fontId="1" type="noConversion"/>
  <dataValidations xWindow="520" yWindow="450" count="8">
    <dataValidation type="decimal" allowBlank="1" showErrorMessage="1" errorTitle="Efficiency is Unreasonable!" error="Effi.=40% ~ 95%" promptTitle="Check Out The Value!" prompt="Efficiency= 20%~90%" sqref="C11" xr:uid="{00000000-0002-0000-0000-000000000000}">
      <formula1>0.4</formula1>
      <formula2>0.95</formula2>
    </dataValidation>
    <dataValidation type="decimal" operator="greaterThan" allowBlank="1" showErrorMessage="1" errorTitle="Warning" error="ILED Should Be bigger than zero!" promptTitle="Check Out The Value!" sqref="C9" xr:uid="{00000000-0002-0000-0000-000001000000}">
      <formula1>0</formula1>
    </dataValidation>
    <dataValidation type="decimal" allowBlank="1" showInputMessage="1" showErrorMessage="1" promptTitle="Check Out The Value!" sqref="C7" xr:uid="{00000000-0002-0000-0000-000002000000}">
      <formula1>C6</formula1>
      <formula2>100</formula2>
    </dataValidation>
    <dataValidation type="decimal" allowBlank="1" showErrorMessage="1" promptTitle="Check Out The Value!      " prompt="Vo = 3.3V ~ 50V" sqref="C8" xr:uid="{00000000-0002-0000-0000-000003000000}">
      <formula1>3</formula1>
      <formula2>100</formula2>
    </dataValidation>
    <dataValidation type="decimal" operator="greaterThan" allowBlank="1" showInputMessage="1" showErrorMessage="1" errorTitle="Warning!" error="Cannot Be Negative Value!" sqref="C20:C21 C12:C13" xr:uid="{00000000-0002-0000-0000-000004000000}">
      <formula1>0</formula1>
    </dataValidation>
    <dataValidation type="decimal" allowBlank="1" promptTitle="Check Out The Value!" prompt="AC Input 85~265VAC_x000a_DC Input 80~400VDC" sqref="C6" xr:uid="{00000000-0002-0000-0000-000005000000}">
      <formula1>4.5</formula1>
      <formula2>100</formula2>
    </dataValidation>
    <dataValidation type="list" allowBlank="1" showInputMessage="1" showErrorMessage="1" sqref="C16" xr:uid="{00000000-0002-0000-0000-000006000000}">
      <formula1>"CCM,DCM"</formula1>
    </dataValidation>
    <dataValidation operator="greaterThan" showInputMessage="1" showErrorMessage="1" errorTitle="Warning!" error="Cannot Be Negative Value!" sqref="C22" xr:uid="{00000000-0002-0000-0000-000007000000}"/>
  </dataValidations>
  <pageMargins left="0.7" right="0.7" top="0.75" bottom="0.75" header="0.3" footer="0.3"/>
  <pageSetup paperSize="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53"/>
  <sheetViews>
    <sheetView zoomScaleNormal="100" workbookViewId="0">
      <selection activeCell="C21" sqref="C21"/>
    </sheetView>
  </sheetViews>
  <sheetFormatPr defaultColWidth="21.90625" defaultRowHeight="14" x14ac:dyDescent="0.25"/>
  <cols>
    <col min="1" max="1" width="19.453125" style="2" customWidth="1"/>
    <col min="2" max="2" width="9.6328125" style="5" customWidth="1"/>
    <col min="3" max="3" width="9.7265625" style="5" customWidth="1"/>
    <col min="4" max="4" width="6.90625" style="5" customWidth="1"/>
    <col min="5" max="16384" width="21.90625" style="5"/>
  </cols>
  <sheetData>
    <row r="1" spans="1:4" ht="14.5" thickBot="1" x14ac:dyDescent="0.3">
      <c r="B1" s="125"/>
      <c r="C1" s="125"/>
      <c r="D1" s="125"/>
    </row>
    <row r="2" spans="1:4" x14ac:dyDescent="0.25">
      <c r="A2" s="17" t="s">
        <v>18</v>
      </c>
      <c r="B2" s="18" t="s">
        <v>19</v>
      </c>
      <c r="C2" s="27">
        <f>'Buck-boost'!C23*1000</f>
        <v>4554.4845134532516</v>
      </c>
      <c r="D2" s="19" t="s">
        <v>60</v>
      </c>
    </row>
    <row r="3" spans="1:4" x14ac:dyDescent="0.25">
      <c r="A3" s="20" t="s">
        <v>20</v>
      </c>
      <c r="B3" s="15" t="s">
        <v>20</v>
      </c>
      <c r="C3" s="25">
        <f>'Buck-boost'!C24*1000</f>
        <v>2968.4189396827596</v>
      </c>
      <c r="D3" s="21" t="s">
        <v>59</v>
      </c>
    </row>
    <row r="4" spans="1:4" x14ac:dyDescent="0.25">
      <c r="A4" s="20" t="s">
        <v>21</v>
      </c>
      <c r="B4" s="15" t="s">
        <v>22</v>
      </c>
      <c r="C4" s="26">
        <f>1000/'Buck-boost'!C12</f>
        <v>2.5</v>
      </c>
      <c r="D4" s="21" t="s">
        <v>17</v>
      </c>
    </row>
    <row r="5" spans="1:4" x14ac:dyDescent="0.25">
      <c r="A5" s="20" t="s">
        <v>23</v>
      </c>
      <c r="B5" s="15" t="s">
        <v>24</v>
      </c>
      <c r="C5" s="16">
        <f>'Buck-boost'!C12</f>
        <v>400</v>
      </c>
      <c r="D5" s="21" t="s">
        <v>25</v>
      </c>
    </row>
    <row r="6" spans="1:4" x14ac:dyDescent="0.25">
      <c r="A6" s="20" t="s">
        <v>26</v>
      </c>
      <c r="B6" s="15" t="s">
        <v>116</v>
      </c>
      <c r="C6" s="26">
        <f>C4-C7</f>
        <v>0.73770491803278682</v>
      </c>
      <c r="D6" s="21" t="s">
        <v>17</v>
      </c>
    </row>
    <row r="7" spans="1:4" x14ac:dyDescent="0.25">
      <c r="A7" s="20" t="s">
        <v>27</v>
      </c>
      <c r="B7" s="15" t="s">
        <v>114</v>
      </c>
      <c r="C7" s="26">
        <f>C4*Duty</f>
        <v>1.7622950819672132</v>
      </c>
      <c r="D7" s="21" t="s">
        <v>17</v>
      </c>
    </row>
    <row r="8" spans="1:4" ht="14.5" thickBot="1" x14ac:dyDescent="0.3"/>
    <row r="9" spans="1:4" ht="14.5" thickBot="1" x14ac:dyDescent="0.3">
      <c r="A9" s="23" t="s">
        <v>122</v>
      </c>
      <c r="B9" s="3" t="str">
        <f>'Buck-boost'!C22</f>
        <v>CCM</v>
      </c>
      <c r="C9" s="14"/>
      <c r="D9" s="6"/>
    </row>
    <row r="12" spans="1:4" x14ac:dyDescent="0.25">
      <c r="A12" s="15" t="s">
        <v>30</v>
      </c>
      <c r="B12" s="15"/>
      <c r="C12" s="15" t="s">
        <v>28</v>
      </c>
      <c r="D12" s="15" t="s">
        <v>29</v>
      </c>
    </row>
    <row r="13" spans="1:4" x14ac:dyDescent="0.25">
      <c r="A13" s="124">
        <v>1</v>
      </c>
      <c r="B13" s="15" t="s">
        <v>113</v>
      </c>
      <c r="C13" s="15">
        <f>($A13-1)*C$4</f>
        <v>0</v>
      </c>
      <c r="D13" s="16">
        <f>$C$3</f>
        <v>2968.4189396827596</v>
      </c>
    </row>
    <row r="14" spans="1:4" x14ac:dyDescent="0.25">
      <c r="A14" s="124"/>
      <c r="B14" s="15" t="s">
        <v>115</v>
      </c>
      <c r="C14" s="26">
        <f>$C$7+C13</f>
        <v>1.7622950819672132</v>
      </c>
      <c r="D14" s="28">
        <f>$C$2</f>
        <v>4554.4845134532516</v>
      </c>
    </row>
    <row r="15" spans="1:4" x14ac:dyDescent="0.25">
      <c r="A15" s="124"/>
      <c r="B15" s="15" t="s">
        <v>117</v>
      </c>
      <c r="C15" s="26">
        <f>C14</f>
        <v>1.7622950819672132</v>
      </c>
      <c r="D15" s="28">
        <v>0</v>
      </c>
    </row>
    <row r="16" spans="1:4" x14ac:dyDescent="0.25">
      <c r="A16" s="124"/>
      <c r="B16" s="15" t="s">
        <v>131</v>
      </c>
      <c r="C16" s="26">
        <f>$C15+$C$6</f>
        <v>2.5</v>
      </c>
      <c r="D16" s="28">
        <v>0</v>
      </c>
    </row>
    <row r="17" spans="1:4" x14ac:dyDescent="0.25">
      <c r="A17" s="124"/>
      <c r="B17" s="15" t="s">
        <v>124</v>
      </c>
      <c r="C17" s="26">
        <f>$C$4*$A13</f>
        <v>2.5</v>
      </c>
      <c r="D17" s="28">
        <f>$C$3</f>
        <v>2968.4189396827596</v>
      </c>
    </row>
    <row r="18" spans="1:4" x14ac:dyDescent="0.25">
      <c r="A18" s="126">
        <v>2</v>
      </c>
      <c r="B18" s="15" t="s">
        <v>113</v>
      </c>
      <c r="C18" s="15">
        <f>($A18-1)*C$4</f>
        <v>2.5</v>
      </c>
      <c r="D18" s="16">
        <f>$C$3</f>
        <v>2968.4189396827596</v>
      </c>
    </row>
    <row r="19" spans="1:4" x14ac:dyDescent="0.25">
      <c r="A19" s="127"/>
      <c r="B19" s="15" t="s">
        <v>115</v>
      </c>
      <c r="C19" s="26">
        <f>$C$7+C18</f>
        <v>4.2622950819672134</v>
      </c>
      <c r="D19" s="28">
        <f>$C$2</f>
        <v>4554.4845134532516</v>
      </c>
    </row>
    <row r="20" spans="1:4" x14ac:dyDescent="0.25">
      <c r="A20" s="127"/>
      <c r="B20" s="15" t="s">
        <v>117</v>
      </c>
      <c r="C20" s="26">
        <f>C19</f>
        <v>4.2622950819672134</v>
      </c>
      <c r="D20" s="28">
        <v>0</v>
      </c>
    </row>
    <row r="21" spans="1:4" x14ac:dyDescent="0.25">
      <c r="A21" s="127"/>
      <c r="B21" s="15" t="s">
        <v>116</v>
      </c>
      <c r="C21" s="26">
        <f>$C20+$C$6</f>
        <v>5</v>
      </c>
      <c r="D21" s="28">
        <v>0</v>
      </c>
    </row>
    <row r="22" spans="1:4" x14ac:dyDescent="0.25">
      <c r="A22" s="128"/>
      <c r="B22" s="15" t="s">
        <v>124</v>
      </c>
      <c r="C22" s="26">
        <f>$C$4*$A18</f>
        <v>5</v>
      </c>
      <c r="D22" s="28">
        <f>$C$3</f>
        <v>2968.4189396827596</v>
      </c>
    </row>
    <row r="23" spans="1:4" x14ac:dyDescent="0.25">
      <c r="A23" s="126">
        <v>3</v>
      </c>
      <c r="B23" s="15" t="s">
        <v>113</v>
      </c>
      <c r="C23" s="15">
        <f>($A23-1)*C$4</f>
        <v>5</v>
      </c>
      <c r="D23" s="16">
        <f>$C$3</f>
        <v>2968.4189396827596</v>
      </c>
    </row>
    <row r="24" spans="1:4" x14ac:dyDescent="0.25">
      <c r="A24" s="127"/>
      <c r="B24" s="15" t="s">
        <v>115</v>
      </c>
      <c r="C24" s="26">
        <f>$C$7+C23</f>
        <v>6.7622950819672134</v>
      </c>
      <c r="D24" s="28">
        <f>$C$2</f>
        <v>4554.4845134532516</v>
      </c>
    </row>
    <row r="25" spans="1:4" x14ac:dyDescent="0.25">
      <c r="A25" s="127"/>
      <c r="B25" s="15" t="s">
        <v>117</v>
      </c>
      <c r="C25" s="26">
        <f>C24</f>
        <v>6.7622950819672134</v>
      </c>
      <c r="D25" s="28">
        <v>0</v>
      </c>
    </row>
    <row r="26" spans="1:4" x14ac:dyDescent="0.25">
      <c r="A26" s="127"/>
      <c r="B26" s="15" t="s">
        <v>123</v>
      </c>
      <c r="C26" s="26">
        <f>$C25+$C$6</f>
        <v>7.5</v>
      </c>
      <c r="D26" s="28">
        <v>0</v>
      </c>
    </row>
    <row r="27" spans="1:4" x14ac:dyDescent="0.25">
      <c r="A27" s="127"/>
      <c r="B27" s="15" t="s">
        <v>124</v>
      </c>
      <c r="C27" s="26">
        <f>$C$4*$A23</f>
        <v>7.5</v>
      </c>
      <c r="D27" s="28">
        <f>$C$3</f>
        <v>2968.4189396827596</v>
      </c>
    </row>
    <row r="28" spans="1:4" x14ac:dyDescent="0.25">
      <c r="A28" s="124">
        <v>4</v>
      </c>
      <c r="B28" s="15" t="s">
        <v>113</v>
      </c>
      <c r="C28" s="15">
        <f>($A28-1)*C$4</f>
        <v>7.5</v>
      </c>
      <c r="D28" s="16">
        <f>$C$3</f>
        <v>2968.4189396827596</v>
      </c>
    </row>
    <row r="29" spans="1:4" x14ac:dyDescent="0.25">
      <c r="A29" s="124"/>
      <c r="B29" s="15" t="s">
        <v>115</v>
      </c>
      <c r="C29" s="26">
        <f>$C$7+C28</f>
        <v>9.2622950819672134</v>
      </c>
      <c r="D29" s="28">
        <f>$C$2</f>
        <v>4554.4845134532516</v>
      </c>
    </row>
    <row r="30" spans="1:4" x14ac:dyDescent="0.25">
      <c r="A30" s="124"/>
      <c r="B30" s="15" t="s">
        <v>117</v>
      </c>
      <c r="C30" s="26">
        <f>C29</f>
        <v>9.2622950819672134</v>
      </c>
      <c r="D30" s="28">
        <v>0</v>
      </c>
    </row>
    <row r="31" spans="1:4" x14ac:dyDescent="0.25">
      <c r="A31" s="124"/>
      <c r="B31" s="15" t="s">
        <v>123</v>
      </c>
      <c r="C31" s="26">
        <f>$C30+$C$6</f>
        <v>10</v>
      </c>
      <c r="D31" s="28">
        <v>0</v>
      </c>
    </row>
    <row r="32" spans="1:4" x14ac:dyDescent="0.25">
      <c r="A32" s="124"/>
      <c r="B32" s="15" t="s">
        <v>124</v>
      </c>
      <c r="C32" s="26">
        <f>$C$4*$A28</f>
        <v>10</v>
      </c>
      <c r="D32" s="28">
        <f>$C$3</f>
        <v>2968.4189396827596</v>
      </c>
    </row>
    <row r="33" spans="1:4" x14ac:dyDescent="0.25">
      <c r="A33" s="124">
        <v>5</v>
      </c>
      <c r="B33" s="15" t="s">
        <v>113</v>
      </c>
      <c r="C33" s="15">
        <f>($A33-1)*C$4</f>
        <v>10</v>
      </c>
      <c r="D33" s="16">
        <f>$C$3</f>
        <v>2968.4189396827596</v>
      </c>
    </row>
    <row r="34" spans="1:4" x14ac:dyDescent="0.25">
      <c r="A34" s="124"/>
      <c r="B34" s="15" t="s">
        <v>115</v>
      </c>
      <c r="C34" s="26">
        <f>$C$7+C33</f>
        <v>11.762295081967213</v>
      </c>
      <c r="D34" s="28">
        <f>$C$2</f>
        <v>4554.4845134532516</v>
      </c>
    </row>
    <row r="35" spans="1:4" x14ac:dyDescent="0.25">
      <c r="A35" s="124"/>
      <c r="B35" s="15" t="s">
        <v>117</v>
      </c>
      <c r="C35" s="26">
        <f>C34</f>
        <v>11.762295081967213</v>
      </c>
      <c r="D35" s="28">
        <v>0</v>
      </c>
    </row>
    <row r="36" spans="1:4" x14ac:dyDescent="0.25">
      <c r="A36" s="124"/>
      <c r="B36" s="15" t="s">
        <v>123</v>
      </c>
      <c r="C36" s="26">
        <f>$C35+$C$6</f>
        <v>12.5</v>
      </c>
      <c r="D36" s="28">
        <v>0</v>
      </c>
    </row>
    <row r="37" spans="1:4" x14ac:dyDescent="0.25">
      <c r="A37" s="124"/>
      <c r="B37" s="15" t="s">
        <v>124</v>
      </c>
      <c r="C37" s="26">
        <f>$C$4*$A33</f>
        <v>12.5</v>
      </c>
      <c r="D37" s="28">
        <f>$C$3</f>
        <v>2968.4189396827596</v>
      </c>
    </row>
    <row r="38" spans="1:4" x14ac:dyDescent="0.25">
      <c r="B38" s="24"/>
    </row>
    <row r="39" spans="1:4" x14ac:dyDescent="0.25">
      <c r="B39" s="24"/>
    </row>
    <row r="40" spans="1:4" x14ac:dyDescent="0.25">
      <c r="B40" s="24"/>
    </row>
    <row r="41" spans="1:4" x14ac:dyDescent="0.25">
      <c r="B41" s="24"/>
    </row>
    <row r="42" spans="1:4" x14ac:dyDescent="0.25">
      <c r="B42" s="24"/>
    </row>
    <row r="43" spans="1:4" x14ac:dyDescent="0.25">
      <c r="B43" s="24"/>
    </row>
    <row r="44" spans="1:4" x14ac:dyDescent="0.25">
      <c r="B44" s="24"/>
    </row>
    <row r="45" spans="1:4" x14ac:dyDescent="0.25">
      <c r="B45" s="24"/>
    </row>
    <row r="46" spans="1:4" x14ac:dyDescent="0.25">
      <c r="B46" s="24"/>
    </row>
    <row r="47" spans="1:4" x14ac:dyDescent="0.25">
      <c r="B47" s="24"/>
    </row>
    <row r="48" spans="1:4" x14ac:dyDescent="0.25">
      <c r="B48" s="24"/>
    </row>
    <row r="49" spans="2:2" x14ac:dyDescent="0.25">
      <c r="B49" s="24"/>
    </row>
    <row r="50" spans="2:2" x14ac:dyDescent="0.25">
      <c r="B50" s="24"/>
    </row>
    <row r="51" spans="2:2" x14ac:dyDescent="0.25">
      <c r="B51" s="24"/>
    </row>
    <row r="52" spans="2:2" x14ac:dyDescent="0.25">
      <c r="B52" s="24"/>
    </row>
    <row r="53" spans="2:2" x14ac:dyDescent="0.25">
      <c r="B53" s="24"/>
    </row>
    <row r="54" spans="2:2" x14ac:dyDescent="0.25">
      <c r="B54" s="24"/>
    </row>
    <row r="55" spans="2:2" x14ac:dyDescent="0.25">
      <c r="B55" s="24"/>
    </row>
    <row r="56" spans="2:2" x14ac:dyDescent="0.25">
      <c r="B56" s="24"/>
    </row>
    <row r="57" spans="2:2" x14ac:dyDescent="0.25">
      <c r="B57" s="24"/>
    </row>
    <row r="58" spans="2:2" x14ac:dyDescent="0.25">
      <c r="B58" s="24"/>
    </row>
    <row r="59" spans="2:2" x14ac:dyDescent="0.25">
      <c r="B59" s="24"/>
    </row>
    <row r="60" spans="2:2" x14ac:dyDescent="0.25">
      <c r="B60" s="24"/>
    </row>
    <row r="61" spans="2:2" x14ac:dyDescent="0.25">
      <c r="B61" s="24"/>
    </row>
    <row r="62" spans="2:2" x14ac:dyDescent="0.25">
      <c r="B62" s="24"/>
    </row>
    <row r="63" spans="2:2" x14ac:dyDescent="0.25">
      <c r="B63" s="24"/>
    </row>
    <row r="64" spans="2:2" x14ac:dyDescent="0.25">
      <c r="B64" s="24"/>
    </row>
    <row r="65" spans="2:2" x14ac:dyDescent="0.25">
      <c r="B65" s="24"/>
    </row>
    <row r="66" spans="2:2" x14ac:dyDescent="0.25">
      <c r="B66" s="24"/>
    </row>
    <row r="67" spans="2:2" x14ac:dyDescent="0.25">
      <c r="B67" s="24"/>
    </row>
    <row r="68" spans="2:2" x14ac:dyDescent="0.25">
      <c r="B68" s="24"/>
    </row>
    <row r="69" spans="2:2" x14ac:dyDescent="0.25">
      <c r="B69" s="24"/>
    </row>
    <row r="70" spans="2:2" x14ac:dyDescent="0.25">
      <c r="B70" s="24"/>
    </row>
    <row r="71" spans="2:2" x14ac:dyDescent="0.25">
      <c r="B71" s="24"/>
    </row>
    <row r="72" spans="2:2" x14ac:dyDescent="0.25">
      <c r="B72" s="24"/>
    </row>
    <row r="73" spans="2:2" x14ac:dyDescent="0.25">
      <c r="B73" s="24"/>
    </row>
    <row r="74" spans="2:2" x14ac:dyDescent="0.25">
      <c r="B74" s="24"/>
    </row>
    <row r="75" spans="2:2" x14ac:dyDescent="0.25">
      <c r="B75" s="24"/>
    </row>
    <row r="76" spans="2:2" x14ac:dyDescent="0.25">
      <c r="B76" s="24"/>
    </row>
    <row r="77" spans="2:2" x14ac:dyDescent="0.25">
      <c r="B77" s="24"/>
    </row>
    <row r="78" spans="2:2" x14ac:dyDescent="0.25">
      <c r="B78" s="24"/>
    </row>
    <row r="79" spans="2:2" x14ac:dyDescent="0.25">
      <c r="B79" s="24"/>
    </row>
    <row r="80" spans="2:2" x14ac:dyDescent="0.25">
      <c r="B80" s="24"/>
    </row>
    <row r="81" spans="2:2" x14ac:dyDescent="0.25">
      <c r="B81" s="24"/>
    </row>
    <row r="82" spans="2:2" x14ac:dyDescent="0.25">
      <c r="B82" s="24"/>
    </row>
    <row r="83" spans="2:2" x14ac:dyDescent="0.25">
      <c r="B83" s="24"/>
    </row>
    <row r="84" spans="2:2" x14ac:dyDescent="0.25">
      <c r="B84" s="24"/>
    </row>
    <row r="85" spans="2:2" x14ac:dyDescent="0.25">
      <c r="B85" s="24"/>
    </row>
    <row r="86" spans="2:2" x14ac:dyDescent="0.25">
      <c r="B86" s="24"/>
    </row>
    <row r="87" spans="2:2" x14ac:dyDescent="0.25">
      <c r="B87" s="24"/>
    </row>
    <row r="88" spans="2:2" x14ac:dyDescent="0.25">
      <c r="B88" s="24"/>
    </row>
    <row r="89" spans="2:2" x14ac:dyDescent="0.25">
      <c r="B89" s="24"/>
    </row>
    <row r="90" spans="2:2" x14ac:dyDescent="0.25">
      <c r="B90" s="24"/>
    </row>
    <row r="91" spans="2:2" x14ac:dyDescent="0.25">
      <c r="B91" s="24"/>
    </row>
    <row r="92" spans="2:2" x14ac:dyDescent="0.25">
      <c r="B92" s="24"/>
    </row>
    <row r="93" spans="2:2" x14ac:dyDescent="0.25">
      <c r="B93" s="24"/>
    </row>
    <row r="94" spans="2:2" x14ac:dyDescent="0.25">
      <c r="B94" s="24"/>
    </row>
    <row r="95" spans="2:2" x14ac:dyDescent="0.25">
      <c r="B95" s="24"/>
    </row>
    <row r="96" spans="2:2" x14ac:dyDescent="0.25">
      <c r="B96" s="24"/>
    </row>
    <row r="97" spans="2:2" x14ac:dyDescent="0.25">
      <c r="B97" s="24"/>
    </row>
    <row r="98" spans="2:2" x14ac:dyDescent="0.25">
      <c r="B98" s="24"/>
    </row>
    <row r="99" spans="2:2" x14ac:dyDescent="0.25">
      <c r="B99" s="24"/>
    </row>
    <row r="100" spans="2:2" x14ac:dyDescent="0.25">
      <c r="B100" s="24"/>
    </row>
    <row r="101" spans="2:2" x14ac:dyDescent="0.25">
      <c r="B101" s="24"/>
    </row>
    <row r="102" spans="2:2" x14ac:dyDescent="0.25">
      <c r="B102" s="24"/>
    </row>
    <row r="103" spans="2:2" x14ac:dyDescent="0.25">
      <c r="B103" s="24"/>
    </row>
    <row r="104" spans="2:2" x14ac:dyDescent="0.25">
      <c r="B104" s="24"/>
    </row>
    <row r="105" spans="2:2" x14ac:dyDescent="0.25">
      <c r="B105" s="24"/>
    </row>
    <row r="106" spans="2:2" x14ac:dyDescent="0.25">
      <c r="B106" s="24"/>
    </row>
    <row r="107" spans="2:2" x14ac:dyDescent="0.25">
      <c r="B107" s="24"/>
    </row>
    <row r="108" spans="2:2" x14ac:dyDescent="0.25">
      <c r="B108" s="24"/>
    </row>
    <row r="109" spans="2:2" x14ac:dyDescent="0.25">
      <c r="B109" s="24"/>
    </row>
    <row r="110" spans="2:2" x14ac:dyDescent="0.25">
      <c r="B110" s="24"/>
    </row>
    <row r="111" spans="2:2" x14ac:dyDescent="0.25">
      <c r="B111" s="24"/>
    </row>
    <row r="112" spans="2:2" x14ac:dyDescent="0.25">
      <c r="B112" s="24"/>
    </row>
    <row r="113" spans="2:2" x14ac:dyDescent="0.25">
      <c r="B113" s="24"/>
    </row>
    <row r="114" spans="2:2" x14ac:dyDescent="0.25">
      <c r="B114" s="24"/>
    </row>
    <row r="115" spans="2:2" x14ac:dyDescent="0.25">
      <c r="B115" s="24"/>
    </row>
    <row r="116" spans="2:2" x14ac:dyDescent="0.25">
      <c r="B116" s="24"/>
    </row>
    <row r="117" spans="2:2" x14ac:dyDescent="0.25">
      <c r="B117" s="24"/>
    </row>
    <row r="118" spans="2:2" x14ac:dyDescent="0.25">
      <c r="B118" s="24"/>
    </row>
    <row r="119" spans="2:2" x14ac:dyDescent="0.25">
      <c r="B119" s="24"/>
    </row>
    <row r="120" spans="2:2" x14ac:dyDescent="0.25">
      <c r="B120" s="24"/>
    </row>
    <row r="121" spans="2:2" x14ac:dyDescent="0.25">
      <c r="B121" s="24"/>
    </row>
    <row r="122" spans="2:2" x14ac:dyDescent="0.25">
      <c r="B122" s="24"/>
    </row>
    <row r="123" spans="2:2" x14ac:dyDescent="0.25">
      <c r="B123" s="24"/>
    </row>
    <row r="124" spans="2:2" x14ac:dyDescent="0.25">
      <c r="B124" s="24"/>
    </row>
    <row r="125" spans="2:2" x14ac:dyDescent="0.25">
      <c r="B125" s="24"/>
    </row>
    <row r="126" spans="2:2" x14ac:dyDescent="0.25">
      <c r="B126" s="24"/>
    </row>
    <row r="127" spans="2:2" x14ac:dyDescent="0.25">
      <c r="B127" s="24"/>
    </row>
    <row r="128" spans="2:2" x14ac:dyDescent="0.25">
      <c r="B128" s="24"/>
    </row>
    <row r="129" spans="2:2" x14ac:dyDescent="0.25">
      <c r="B129" s="24"/>
    </row>
    <row r="130" spans="2:2" x14ac:dyDescent="0.25">
      <c r="B130" s="24"/>
    </row>
    <row r="131" spans="2:2" x14ac:dyDescent="0.25">
      <c r="B131" s="24"/>
    </row>
    <row r="132" spans="2:2" x14ac:dyDescent="0.25">
      <c r="B132" s="24"/>
    </row>
    <row r="133" spans="2:2" x14ac:dyDescent="0.25">
      <c r="B133" s="24"/>
    </row>
    <row r="134" spans="2:2" x14ac:dyDescent="0.25">
      <c r="B134" s="24"/>
    </row>
    <row r="135" spans="2:2" x14ac:dyDescent="0.25">
      <c r="B135" s="24"/>
    </row>
    <row r="136" spans="2:2" x14ac:dyDescent="0.25">
      <c r="B136" s="24"/>
    </row>
    <row r="137" spans="2:2" x14ac:dyDescent="0.25">
      <c r="B137" s="24"/>
    </row>
    <row r="138" spans="2:2" x14ac:dyDescent="0.25">
      <c r="B138" s="24"/>
    </row>
    <row r="139" spans="2:2" x14ac:dyDescent="0.25">
      <c r="B139" s="24"/>
    </row>
    <row r="140" spans="2:2" x14ac:dyDescent="0.25">
      <c r="B140" s="24"/>
    </row>
    <row r="141" spans="2:2" x14ac:dyDescent="0.25">
      <c r="B141" s="24"/>
    </row>
    <row r="142" spans="2:2" x14ac:dyDescent="0.25">
      <c r="B142" s="24"/>
    </row>
    <row r="143" spans="2:2" x14ac:dyDescent="0.25">
      <c r="B143" s="24"/>
    </row>
    <row r="144" spans="2:2" x14ac:dyDescent="0.25">
      <c r="B144" s="24"/>
    </row>
    <row r="145" spans="2:2" x14ac:dyDescent="0.25">
      <c r="B145" s="24"/>
    </row>
    <row r="146" spans="2:2" x14ac:dyDescent="0.25">
      <c r="B146" s="24"/>
    </row>
    <row r="147" spans="2:2" x14ac:dyDescent="0.25">
      <c r="B147" s="24"/>
    </row>
    <row r="148" spans="2:2" x14ac:dyDescent="0.25">
      <c r="B148" s="24"/>
    </row>
    <row r="149" spans="2:2" x14ac:dyDescent="0.25">
      <c r="B149" s="24"/>
    </row>
    <row r="150" spans="2:2" x14ac:dyDescent="0.25">
      <c r="B150" s="24"/>
    </row>
    <row r="151" spans="2:2" x14ac:dyDescent="0.25">
      <c r="B151" s="24"/>
    </row>
    <row r="152" spans="2:2" x14ac:dyDescent="0.25">
      <c r="B152" s="24"/>
    </row>
    <row r="153" spans="2:2" x14ac:dyDescent="0.25">
      <c r="B153" s="24"/>
    </row>
    <row r="154" spans="2:2" x14ac:dyDescent="0.25">
      <c r="B154" s="24"/>
    </row>
    <row r="155" spans="2:2" x14ac:dyDescent="0.25">
      <c r="B155" s="24"/>
    </row>
    <row r="156" spans="2:2" x14ac:dyDescent="0.25">
      <c r="B156" s="24"/>
    </row>
    <row r="157" spans="2:2" x14ac:dyDescent="0.25">
      <c r="B157" s="24"/>
    </row>
    <row r="158" spans="2:2" x14ac:dyDescent="0.25">
      <c r="B158" s="24"/>
    </row>
    <row r="159" spans="2:2" x14ac:dyDescent="0.25">
      <c r="B159" s="24"/>
    </row>
    <row r="160" spans="2:2" x14ac:dyDescent="0.25">
      <c r="B160" s="24"/>
    </row>
    <row r="161" spans="2:2" x14ac:dyDescent="0.25">
      <c r="B161" s="24"/>
    </row>
    <row r="162" spans="2:2" x14ac:dyDescent="0.25">
      <c r="B162" s="24"/>
    </row>
    <row r="163" spans="2:2" x14ac:dyDescent="0.25">
      <c r="B163" s="24"/>
    </row>
    <row r="164" spans="2:2" x14ac:dyDescent="0.25">
      <c r="B164" s="24"/>
    </row>
    <row r="165" spans="2:2" x14ac:dyDescent="0.25">
      <c r="B165" s="24"/>
    </row>
    <row r="166" spans="2:2" x14ac:dyDescent="0.25">
      <c r="B166" s="24"/>
    </row>
    <row r="167" spans="2:2" x14ac:dyDescent="0.25">
      <c r="B167" s="24"/>
    </row>
    <row r="168" spans="2:2" x14ac:dyDescent="0.25">
      <c r="B168" s="24"/>
    </row>
    <row r="169" spans="2:2" x14ac:dyDescent="0.25">
      <c r="B169" s="24"/>
    </row>
    <row r="170" spans="2:2" x14ac:dyDescent="0.25">
      <c r="B170" s="24"/>
    </row>
    <row r="171" spans="2:2" x14ac:dyDescent="0.25">
      <c r="B171" s="24"/>
    </row>
    <row r="172" spans="2:2" x14ac:dyDescent="0.25">
      <c r="B172" s="24"/>
    </row>
    <row r="173" spans="2:2" x14ac:dyDescent="0.25">
      <c r="B173" s="24"/>
    </row>
    <row r="174" spans="2:2" x14ac:dyDescent="0.25">
      <c r="B174" s="24"/>
    </row>
    <row r="175" spans="2:2" x14ac:dyDescent="0.25">
      <c r="B175" s="24"/>
    </row>
    <row r="176" spans="2:2" x14ac:dyDescent="0.25">
      <c r="B176" s="24"/>
    </row>
    <row r="177" spans="2:2" x14ac:dyDescent="0.25">
      <c r="B177" s="24"/>
    </row>
    <row r="178" spans="2:2" x14ac:dyDescent="0.25">
      <c r="B178" s="24"/>
    </row>
    <row r="179" spans="2:2" x14ac:dyDescent="0.25">
      <c r="B179" s="24"/>
    </row>
    <row r="180" spans="2:2" x14ac:dyDescent="0.25">
      <c r="B180" s="24"/>
    </row>
    <row r="181" spans="2:2" x14ac:dyDescent="0.25">
      <c r="B181" s="24"/>
    </row>
    <row r="182" spans="2:2" x14ac:dyDescent="0.25">
      <c r="B182" s="24"/>
    </row>
    <row r="183" spans="2:2" x14ac:dyDescent="0.25">
      <c r="B183" s="24"/>
    </row>
    <row r="184" spans="2:2" x14ac:dyDescent="0.25">
      <c r="B184" s="24"/>
    </row>
    <row r="185" spans="2:2" x14ac:dyDescent="0.25">
      <c r="B185" s="24"/>
    </row>
    <row r="186" spans="2:2" x14ac:dyDescent="0.25">
      <c r="B186" s="24"/>
    </row>
    <row r="187" spans="2:2" x14ac:dyDescent="0.25">
      <c r="B187" s="24"/>
    </row>
    <row r="188" spans="2:2" x14ac:dyDescent="0.25">
      <c r="B188" s="24"/>
    </row>
    <row r="189" spans="2:2" x14ac:dyDescent="0.25">
      <c r="B189" s="24"/>
    </row>
    <row r="190" spans="2:2" x14ac:dyDescent="0.25">
      <c r="B190" s="24"/>
    </row>
    <row r="191" spans="2:2" x14ac:dyDescent="0.25">
      <c r="B191" s="24"/>
    </row>
    <row r="192" spans="2:2" x14ac:dyDescent="0.25">
      <c r="B192" s="24"/>
    </row>
    <row r="193" spans="2:2" x14ac:dyDescent="0.25">
      <c r="B193" s="24"/>
    </row>
    <row r="194" spans="2:2" x14ac:dyDescent="0.25">
      <c r="B194" s="24"/>
    </row>
    <row r="195" spans="2:2" x14ac:dyDescent="0.25">
      <c r="B195" s="24"/>
    </row>
    <row r="196" spans="2:2" x14ac:dyDescent="0.25">
      <c r="B196" s="24"/>
    </row>
    <row r="197" spans="2:2" x14ac:dyDescent="0.25">
      <c r="B197" s="24"/>
    </row>
    <row r="198" spans="2:2" x14ac:dyDescent="0.25">
      <c r="B198" s="24"/>
    </row>
    <row r="199" spans="2:2" x14ac:dyDescent="0.25">
      <c r="B199" s="24"/>
    </row>
    <row r="200" spans="2:2" x14ac:dyDescent="0.25">
      <c r="B200" s="24"/>
    </row>
    <row r="201" spans="2:2" x14ac:dyDescent="0.25">
      <c r="B201" s="24"/>
    </row>
    <row r="202" spans="2:2" x14ac:dyDescent="0.25">
      <c r="B202" s="24"/>
    </row>
    <row r="203" spans="2:2" x14ac:dyDescent="0.25">
      <c r="B203" s="24"/>
    </row>
    <row r="204" spans="2:2" x14ac:dyDescent="0.25">
      <c r="B204" s="24"/>
    </row>
    <row r="205" spans="2:2" x14ac:dyDescent="0.25">
      <c r="B205" s="24"/>
    </row>
    <row r="206" spans="2:2" x14ac:dyDescent="0.25">
      <c r="B206" s="24"/>
    </row>
    <row r="207" spans="2:2" x14ac:dyDescent="0.25">
      <c r="B207" s="24"/>
    </row>
    <row r="208" spans="2:2" x14ac:dyDescent="0.25">
      <c r="B208" s="24"/>
    </row>
    <row r="209" spans="2:2" x14ac:dyDescent="0.25">
      <c r="B209" s="24"/>
    </row>
    <row r="210" spans="2:2" x14ac:dyDescent="0.25">
      <c r="B210" s="24"/>
    </row>
    <row r="211" spans="2:2" x14ac:dyDescent="0.25">
      <c r="B211" s="24"/>
    </row>
    <row r="212" spans="2:2" x14ac:dyDescent="0.25">
      <c r="B212" s="24"/>
    </row>
    <row r="213" spans="2:2" x14ac:dyDescent="0.25">
      <c r="B213" s="24"/>
    </row>
    <row r="214" spans="2:2" x14ac:dyDescent="0.25">
      <c r="B214" s="24"/>
    </row>
    <row r="215" spans="2:2" x14ac:dyDescent="0.25">
      <c r="B215" s="24"/>
    </row>
    <row r="216" spans="2:2" x14ac:dyDescent="0.25">
      <c r="B216" s="24"/>
    </row>
    <row r="217" spans="2:2" x14ac:dyDescent="0.25">
      <c r="B217" s="24"/>
    </row>
    <row r="218" spans="2:2" x14ac:dyDescent="0.25">
      <c r="B218" s="24"/>
    </row>
    <row r="219" spans="2:2" x14ac:dyDescent="0.25">
      <c r="B219" s="24"/>
    </row>
    <row r="220" spans="2:2" x14ac:dyDescent="0.25">
      <c r="B220" s="24"/>
    </row>
    <row r="221" spans="2:2" x14ac:dyDescent="0.25">
      <c r="B221" s="24"/>
    </row>
    <row r="222" spans="2:2" x14ac:dyDescent="0.25">
      <c r="B222" s="24"/>
    </row>
    <row r="223" spans="2:2" x14ac:dyDescent="0.25">
      <c r="B223" s="24"/>
    </row>
    <row r="224" spans="2:2" x14ac:dyDescent="0.25">
      <c r="B224" s="24"/>
    </row>
    <row r="225" spans="2:2" x14ac:dyDescent="0.25">
      <c r="B225" s="24"/>
    </row>
    <row r="226" spans="2:2" x14ac:dyDescent="0.25">
      <c r="B226" s="24"/>
    </row>
    <row r="227" spans="2:2" x14ac:dyDescent="0.25">
      <c r="B227" s="24"/>
    </row>
    <row r="228" spans="2:2" x14ac:dyDescent="0.25">
      <c r="B228" s="24"/>
    </row>
    <row r="229" spans="2:2" x14ac:dyDescent="0.25">
      <c r="B229" s="24"/>
    </row>
    <row r="230" spans="2:2" x14ac:dyDescent="0.25">
      <c r="B230" s="24"/>
    </row>
    <row r="231" spans="2:2" x14ac:dyDescent="0.25">
      <c r="B231" s="24"/>
    </row>
    <row r="232" spans="2:2" x14ac:dyDescent="0.25">
      <c r="B232" s="24"/>
    </row>
    <row r="233" spans="2:2" x14ac:dyDescent="0.25">
      <c r="B233" s="24"/>
    </row>
    <row r="234" spans="2:2" x14ac:dyDescent="0.25">
      <c r="B234" s="24"/>
    </row>
    <row r="235" spans="2:2" x14ac:dyDescent="0.25">
      <c r="B235" s="24"/>
    </row>
    <row r="236" spans="2:2" x14ac:dyDescent="0.25">
      <c r="B236" s="24"/>
    </row>
    <row r="237" spans="2:2" x14ac:dyDescent="0.25">
      <c r="B237" s="24"/>
    </row>
    <row r="238" spans="2:2" x14ac:dyDescent="0.25">
      <c r="B238" s="24"/>
    </row>
    <row r="239" spans="2:2" x14ac:dyDescent="0.25">
      <c r="B239" s="24"/>
    </row>
    <row r="240" spans="2:2" x14ac:dyDescent="0.25">
      <c r="B240" s="24"/>
    </row>
    <row r="241" spans="2:2" x14ac:dyDescent="0.25">
      <c r="B241" s="24"/>
    </row>
    <row r="242" spans="2:2" x14ac:dyDescent="0.25">
      <c r="B242" s="24"/>
    </row>
    <row r="243" spans="2:2" x14ac:dyDescent="0.25">
      <c r="B243" s="24"/>
    </row>
    <row r="244" spans="2:2" x14ac:dyDescent="0.25">
      <c r="B244" s="24"/>
    </row>
    <row r="245" spans="2:2" x14ac:dyDescent="0.25">
      <c r="B245" s="24"/>
    </row>
    <row r="246" spans="2:2" x14ac:dyDescent="0.25">
      <c r="B246" s="24"/>
    </row>
    <row r="247" spans="2:2" x14ac:dyDescent="0.25">
      <c r="B247" s="24"/>
    </row>
    <row r="248" spans="2:2" x14ac:dyDescent="0.25">
      <c r="B248" s="24"/>
    </row>
    <row r="249" spans="2:2" x14ac:dyDescent="0.25">
      <c r="B249" s="24"/>
    </row>
    <row r="250" spans="2:2" x14ac:dyDescent="0.25">
      <c r="B250" s="24"/>
    </row>
    <row r="251" spans="2:2" x14ac:dyDescent="0.25">
      <c r="B251" s="24"/>
    </row>
    <row r="252" spans="2:2" x14ac:dyDescent="0.25">
      <c r="B252" s="24"/>
    </row>
    <row r="253" spans="2:2" x14ac:dyDescent="0.25">
      <c r="B253" s="24"/>
    </row>
  </sheetData>
  <sheetProtection selectLockedCells="1"/>
  <mergeCells count="6">
    <mergeCell ref="A28:A32"/>
    <mergeCell ref="A33:A37"/>
    <mergeCell ref="A13:A17"/>
    <mergeCell ref="B1:D1"/>
    <mergeCell ref="A18:A22"/>
    <mergeCell ref="A23:A27"/>
  </mergeCells>
  <phoneticPr fontId="1" type="noConversion"/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3A8E677-23A6-4411-92C5-5E71D353E57B}"/>
</file>

<file path=customXml/itemProps2.xml><?xml version="1.0" encoding="utf-8"?>
<ds:datastoreItem xmlns:ds="http://schemas.openxmlformats.org/officeDocument/2006/customXml" ds:itemID="{78FE501B-42BF-455B-ACBA-65E52A8F9D2F}"/>
</file>

<file path=customXml/itemProps3.xml><?xml version="1.0" encoding="utf-8"?>
<ds:datastoreItem xmlns:ds="http://schemas.openxmlformats.org/officeDocument/2006/customXml" ds:itemID="{D20DD663-59D5-4EF2-BA37-EEB6337005F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26</vt:i4>
      </vt:variant>
    </vt:vector>
  </HeadingPairs>
  <TitlesOfParts>
    <vt:vector size="28" baseType="lpstr">
      <vt:lpstr>Buck-boost</vt:lpstr>
      <vt:lpstr>IL</vt:lpstr>
      <vt:lpstr>Cr</vt:lpstr>
      <vt:lpstr>D</vt:lpstr>
      <vt:lpstr>Duty</vt:lpstr>
      <vt:lpstr>'Buck-boost'!fs</vt:lpstr>
      <vt:lpstr>fsw</vt:lpstr>
      <vt:lpstr>'Buck-boost'!Ies</vt:lpstr>
      <vt:lpstr>'Buck-boost'!IL_max</vt:lpstr>
      <vt:lpstr>'Buck-boost'!IL_min</vt:lpstr>
      <vt:lpstr>'Buck-boost'!Io</vt:lpstr>
      <vt:lpstr>La</vt:lpstr>
      <vt:lpstr>MODE</vt:lpstr>
      <vt:lpstr>OCP_TH</vt:lpstr>
      <vt:lpstr>PO</vt:lpstr>
      <vt:lpstr>RCS</vt:lpstr>
      <vt:lpstr>'Buck-boost'!RFBDes</vt:lpstr>
      <vt:lpstr>'Buck-boost'!RFBup</vt:lpstr>
      <vt:lpstr>'Buck-boost'!ROCS</vt:lpstr>
      <vt:lpstr>ROVPH</vt:lpstr>
      <vt:lpstr>VDF</vt:lpstr>
      <vt:lpstr>'Buck-boost'!Ves</vt:lpstr>
      <vt:lpstr>Vin_max</vt:lpstr>
      <vt:lpstr>Vin_min</vt:lpstr>
      <vt:lpstr>'Buck-boost'!Vo</vt:lpstr>
      <vt:lpstr>VOVP</vt:lpstr>
      <vt:lpstr>'Buck-boost'!Vrrm</vt:lpstr>
      <vt:lpstr>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XueGao Yin [尹学高]/BSH</dc:creator>
  <cp:lastModifiedBy>HongXi Shi[史洪喜]</cp:lastModifiedBy>
  <dcterms:created xsi:type="dcterms:W3CDTF">2020-06-23T06:21:43Z</dcterms:created>
  <dcterms:modified xsi:type="dcterms:W3CDTF">2025-03-04T08:33:55Z</dcterms:modified>
</cp:coreProperties>
</file>