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vsd" ContentType="application/vnd.visio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500" yWindow="690" windowWidth="12470" windowHeight="9840"/>
  </bookViews>
  <sheets>
    <sheet name="Sheet1" sheetId="1" r:id="rId1"/>
    <sheet name="Sheet2" sheetId="2" state="hidden" r:id="rId2"/>
  </sheets>
  <calcPr calcId="162913"/>
</workbook>
</file>

<file path=xl/calcChain.xml><?xml version="1.0" encoding="utf-8"?>
<calcChain xmlns="http://schemas.openxmlformats.org/spreadsheetml/2006/main">
  <c r="C41" i="1" l="1"/>
  <c r="C25" i="1" l="1"/>
  <c r="C54" i="1" l="1"/>
  <c r="C32" i="1"/>
  <c r="C68" i="1"/>
  <c r="C65" i="1"/>
  <c r="C64" i="1"/>
  <c r="C63" i="1"/>
  <c r="C62" i="1"/>
  <c r="C44" i="1" l="1"/>
  <c r="C43" i="1" s="1"/>
  <c r="C35" i="1"/>
  <c r="C46" i="1" s="1"/>
  <c r="C58" i="1" l="1"/>
  <c r="C66" i="1"/>
  <c r="C53" i="1"/>
  <c r="C59" i="1"/>
  <c r="C70" i="1"/>
  <c r="C45" i="1"/>
  <c r="C67" i="1"/>
  <c r="C33" i="1"/>
  <c r="C57" i="1" s="1"/>
  <c r="C55" i="1" l="1"/>
  <c r="C56" i="1"/>
  <c r="C69" i="1"/>
  <c r="C47" i="1"/>
  <c r="C71" i="1" s="1"/>
  <c r="C60" i="1" l="1"/>
  <c r="C72" i="1" s="1"/>
</calcChain>
</file>

<file path=xl/sharedStrings.xml><?xml version="1.0" encoding="utf-8"?>
<sst xmlns="http://schemas.openxmlformats.org/spreadsheetml/2006/main" count="144" uniqueCount="126">
  <si>
    <t>Application Specifications</t>
    <phoneticPr fontId="3" type="noConversion"/>
  </si>
  <si>
    <t>V</t>
    <phoneticPr fontId="1" type="noConversion"/>
  </si>
  <si>
    <t>%</t>
    <phoneticPr fontId="1" type="noConversion"/>
  </si>
  <si>
    <t>mA</t>
    <phoneticPr fontId="3" type="noConversion"/>
  </si>
  <si>
    <t>uH</t>
    <phoneticPr fontId="3" type="noConversion"/>
  </si>
  <si>
    <t>Ω</t>
    <phoneticPr fontId="3" type="noConversion"/>
  </si>
  <si>
    <t>Calculated</t>
  </si>
  <si>
    <t>User Entry</t>
  </si>
  <si>
    <r>
      <t>k</t>
    </r>
    <r>
      <rPr>
        <sz val="11"/>
        <color indexed="8"/>
        <rFont val="Arial"/>
        <family val="2"/>
      </rPr>
      <t>Hz</t>
    </r>
    <phoneticPr fontId="3" type="noConversion"/>
  </si>
  <si>
    <t>Duty</t>
    <phoneticPr fontId="1" type="noConversion"/>
  </si>
  <si>
    <t>Channels</t>
    <phoneticPr fontId="3" type="noConversion"/>
  </si>
  <si>
    <r>
      <t>S</t>
    </r>
    <r>
      <rPr>
        <sz val="11"/>
        <color indexed="8"/>
        <rFont val="Arial"/>
        <family val="2"/>
      </rPr>
      <t>trings</t>
    </r>
    <phoneticPr fontId="3" type="noConversion"/>
  </si>
  <si>
    <t>Number of LED Strings in parallel</t>
  </si>
  <si>
    <t>LED Output Current per Channel</t>
  </si>
  <si>
    <t>Switching Duty Cycle</t>
    <phoneticPr fontId="3" type="noConversion"/>
  </si>
  <si>
    <r>
      <t>m</t>
    </r>
    <r>
      <rPr>
        <sz val="11"/>
        <color indexed="8"/>
        <rFont val="Arial"/>
        <family val="2"/>
      </rPr>
      <t>A</t>
    </r>
    <phoneticPr fontId="1" type="noConversion"/>
  </si>
  <si>
    <t>Output Current Setting</t>
    <phoneticPr fontId="3" type="noConversion"/>
  </si>
  <si>
    <t>Desired Switching Frequency</t>
    <phoneticPr fontId="3" type="noConversion"/>
  </si>
  <si>
    <t>L_desire</t>
    <phoneticPr fontId="3" type="noConversion"/>
  </si>
  <si>
    <t>Desired Inductance</t>
    <phoneticPr fontId="3" type="noConversion"/>
  </si>
  <si>
    <t>uH</t>
    <phoneticPr fontId="3" type="noConversion"/>
  </si>
  <si>
    <t>Actual Switching Frequency</t>
  </si>
  <si>
    <t>Inductor Ripple Current</t>
  </si>
  <si>
    <r>
      <t xml:space="preserve">Peak </t>
    </r>
    <r>
      <rPr>
        <sz val="11"/>
        <color indexed="8"/>
        <rFont val="Arial"/>
        <family val="2"/>
      </rPr>
      <t xml:space="preserve">Inductor </t>
    </r>
    <r>
      <rPr>
        <sz val="11"/>
        <color indexed="8"/>
        <rFont val="Arial"/>
        <family val="2"/>
      </rPr>
      <t>Current</t>
    </r>
    <phoneticPr fontId="3" type="noConversion"/>
  </si>
  <si>
    <t>Actual Inductance Selected</t>
    <phoneticPr fontId="3" type="noConversion"/>
  </si>
  <si>
    <t>Input Voltage:</t>
    <phoneticPr fontId="1" type="noConversion"/>
  </si>
  <si>
    <t>V</t>
    <phoneticPr fontId="1" type="noConversion"/>
  </si>
  <si>
    <t>mA</t>
    <phoneticPr fontId="1" type="noConversion"/>
  </si>
  <si>
    <t>Strings</t>
    <phoneticPr fontId="1" type="noConversion"/>
  </si>
  <si>
    <t>Output Current Setting:</t>
    <phoneticPr fontId="1" type="noConversion"/>
  </si>
  <si>
    <t>Ω</t>
  </si>
  <si>
    <t>L</t>
    <phoneticPr fontId="1" type="noConversion"/>
  </si>
  <si>
    <t>uH</t>
    <phoneticPr fontId="1" type="noConversion"/>
  </si>
  <si>
    <t>mA</t>
    <phoneticPr fontId="1" type="noConversion"/>
  </si>
  <si>
    <t>Inductance:</t>
    <phoneticPr fontId="1" type="noConversion"/>
  </si>
  <si>
    <t>Peak Inductor Current</t>
    <phoneticPr fontId="3" type="noConversion"/>
  </si>
  <si>
    <t>Switching Frequency</t>
    <phoneticPr fontId="1" type="noConversion"/>
  </si>
  <si>
    <t>kHz</t>
    <phoneticPr fontId="3" type="noConversion"/>
  </si>
  <si>
    <t>Final Spec</t>
    <phoneticPr fontId="1" type="noConversion"/>
  </si>
  <si>
    <t>Nominal Intput Voltage</t>
    <phoneticPr fontId="3" type="noConversion"/>
  </si>
  <si>
    <t>Device Speification</t>
    <phoneticPr fontId="3" type="noConversion"/>
  </si>
  <si>
    <t>Desired LED Output Current per Channel</t>
    <phoneticPr fontId="3" type="noConversion"/>
  </si>
  <si>
    <t xml:space="preserve">Desired Total LED Output Current </t>
    <phoneticPr fontId="3" type="noConversion"/>
  </si>
  <si>
    <t>Current Sense Resistor</t>
    <phoneticPr fontId="3" type="noConversion"/>
  </si>
  <si>
    <t>Actual Total LED Output Current</t>
    <phoneticPr fontId="3" type="noConversion"/>
  </si>
  <si>
    <t>mA</t>
    <phoneticPr fontId="3" type="noConversion"/>
  </si>
  <si>
    <t>Input Current</t>
    <phoneticPr fontId="3" type="noConversion"/>
  </si>
  <si>
    <t xml:space="preserve"> Inductor Selection &amp; Switching Frequency Calculation &amp; Input Current Calculation</t>
    <phoneticPr fontId="3" type="noConversion"/>
  </si>
  <si>
    <t>Input Current</t>
    <phoneticPr fontId="1" type="noConversion"/>
  </si>
  <si>
    <t>mA</t>
    <phoneticPr fontId="3" type="noConversion"/>
  </si>
  <si>
    <t>Free-wheel Diode Forward Drop</t>
    <phoneticPr fontId="1" type="noConversion"/>
  </si>
  <si>
    <t>V</t>
    <phoneticPr fontId="1" type="noConversion"/>
  </si>
  <si>
    <t>Inductor Resistance</t>
    <phoneticPr fontId="1" type="noConversion"/>
  </si>
  <si>
    <t xml:space="preserve"> Power Dissipation Distribution</t>
    <phoneticPr fontId="3" type="noConversion"/>
  </si>
  <si>
    <r>
      <t>O</t>
    </r>
    <r>
      <rPr>
        <sz val="11"/>
        <color indexed="8"/>
        <rFont val="Arial"/>
        <family val="2"/>
      </rPr>
      <t>utput Power</t>
    </r>
    <phoneticPr fontId="1" type="noConversion"/>
  </si>
  <si>
    <t>W</t>
    <phoneticPr fontId="1" type="noConversion"/>
  </si>
  <si>
    <r>
      <t>u</t>
    </r>
    <r>
      <rPr>
        <sz val="11"/>
        <color indexed="8"/>
        <rFont val="Arial"/>
        <family val="2"/>
      </rPr>
      <t>A</t>
    </r>
    <phoneticPr fontId="1" type="noConversion"/>
  </si>
  <si>
    <r>
      <t>C</t>
    </r>
    <r>
      <rPr>
        <sz val="11"/>
        <color indexed="8"/>
        <rFont val="Arial"/>
        <family val="2"/>
      </rPr>
      <t>hip Power Dissipation</t>
    </r>
    <phoneticPr fontId="1" type="noConversion"/>
  </si>
  <si>
    <t>mW</t>
    <phoneticPr fontId="1" type="noConversion"/>
  </si>
  <si>
    <r>
      <t>P</t>
    </r>
    <r>
      <rPr>
        <vertAlign val="subscript"/>
        <sz val="11"/>
        <color indexed="8"/>
        <rFont val="Arial"/>
        <family val="2"/>
      </rPr>
      <t>COND</t>
    </r>
    <phoneticPr fontId="1" type="noConversion"/>
  </si>
  <si>
    <t xml:space="preserve">Conduction Power Loss in Switch </t>
    <phoneticPr fontId="1" type="noConversion"/>
  </si>
  <si>
    <r>
      <t>P</t>
    </r>
    <r>
      <rPr>
        <vertAlign val="subscript"/>
        <sz val="11"/>
        <color indexed="8"/>
        <rFont val="Arial"/>
        <family val="2"/>
      </rPr>
      <t>SW</t>
    </r>
    <phoneticPr fontId="1" type="noConversion"/>
  </si>
  <si>
    <r>
      <t>S</t>
    </r>
    <r>
      <rPr>
        <sz val="11"/>
        <color indexed="8"/>
        <rFont val="Arial"/>
        <family val="2"/>
      </rPr>
      <t>witching Power Loss in Switch</t>
    </r>
    <phoneticPr fontId="1" type="noConversion"/>
  </si>
  <si>
    <r>
      <t>P</t>
    </r>
    <r>
      <rPr>
        <vertAlign val="subscript"/>
        <sz val="11"/>
        <color indexed="8"/>
        <rFont val="Arial"/>
        <family val="2"/>
      </rPr>
      <t>D</t>
    </r>
    <phoneticPr fontId="1" type="noConversion"/>
  </si>
  <si>
    <r>
      <t>P</t>
    </r>
    <r>
      <rPr>
        <sz val="11"/>
        <color indexed="8"/>
        <rFont val="Arial"/>
        <family val="2"/>
      </rPr>
      <t>ower Loss in Diode</t>
    </r>
    <phoneticPr fontId="1" type="noConversion"/>
  </si>
  <si>
    <r>
      <t>P</t>
    </r>
    <r>
      <rPr>
        <vertAlign val="subscript"/>
        <sz val="11"/>
        <color indexed="8"/>
        <rFont val="Arial"/>
        <family val="2"/>
      </rPr>
      <t>IND</t>
    </r>
    <phoneticPr fontId="1" type="noConversion"/>
  </si>
  <si>
    <t>Power Loss in Inductor</t>
    <phoneticPr fontId="1" type="noConversion"/>
  </si>
  <si>
    <t>Power Loss in Current Sense Resistor</t>
    <phoneticPr fontId="1" type="noConversion"/>
  </si>
  <si>
    <r>
      <t>m</t>
    </r>
    <r>
      <rPr>
        <sz val="11"/>
        <color indexed="8"/>
        <rFont val="Arial"/>
        <family val="2"/>
      </rPr>
      <t>W</t>
    </r>
    <phoneticPr fontId="1" type="noConversion"/>
  </si>
  <si>
    <t>Theoretical Efficiency</t>
    <phoneticPr fontId="1" type="noConversion"/>
  </si>
  <si>
    <t>Eff</t>
    <phoneticPr fontId="1" type="noConversion"/>
  </si>
  <si>
    <t>%</t>
    <phoneticPr fontId="1" type="noConversion"/>
  </si>
  <si>
    <r>
      <t>n</t>
    </r>
    <r>
      <rPr>
        <sz val="11"/>
        <color indexed="8"/>
        <rFont val="Arial"/>
        <family val="2"/>
      </rPr>
      <t>s</t>
    </r>
    <phoneticPr fontId="3" type="noConversion"/>
  </si>
  <si>
    <t>Theoretical Efficiency</t>
    <phoneticPr fontId="1" type="noConversion"/>
  </si>
  <si>
    <t>Eff</t>
    <phoneticPr fontId="1" type="noConversion"/>
  </si>
  <si>
    <t>%</t>
    <phoneticPr fontId="3" type="noConversion"/>
  </si>
  <si>
    <t>Channels</t>
    <phoneticPr fontId="3" type="noConversion"/>
  </si>
  <si>
    <r>
      <t>V</t>
    </r>
    <r>
      <rPr>
        <vertAlign val="subscript"/>
        <sz val="11"/>
        <color indexed="8"/>
        <rFont val="Arial"/>
        <family val="2"/>
      </rPr>
      <t>F</t>
    </r>
    <phoneticPr fontId="1" type="noConversion"/>
  </si>
  <si>
    <r>
      <t>V</t>
    </r>
    <r>
      <rPr>
        <vertAlign val="subscript"/>
        <sz val="11"/>
        <color indexed="8"/>
        <rFont val="Arial"/>
        <family val="2"/>
      </rPr>
      <t>LED</t>
    </r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</si>
  <si>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LED_Channel</t>
    </r>
    <phoneticPr fontId="3" type="noConversion"/>
  </si>
  <si>
    <t>Nominal Forward Voltage of LED String</t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</si>
  <si>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LED_actual</t>
    </r>
    <phoneticPr fontId="3" type="noConversion"/>
  </si>
  <si>
    <t>L_actual</t>
    <phoneticPr fontId="3" type="noConversion"/>
  </si>
  <si>
    <r>
      <t>f</t>
    </r>
    <r>
      <rPr>
        <vertAlign val="subscript"/>
        <sz val="11"/>
        <color indexed="8"/>
        <rFont val="Arial"/>
        <family val="2"/>
      </rPr>
      <t>SW_actual</t>
    </r>
    <phoneticPr fontId="3" type="noConversion"/>
  </si>
  <si>
    <r>
      <t>V</t>
    </r>
    <r>
      <rPr>
        <vertAlign val="subscript"/>
        <sz val="11"/>
        <color indexed="8"/>
        <rFont val="Arial"/>
        <family val="2"/>
      </rPr>
      <t>IN</t>
    </r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</si>
  <si>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L</t>
    </r>
    <phoneticPr fontId="1" type="noConversion"/>
  </si>
  <si>
    <r>
      <t>f</t>
    </r>
    <r>
      <rPr>
        <vertAlign val="subscript"/>
        <sz val="11"/>
        <color indexed="8"/>
        <rFont val="Arial"/>
        <family val="2"/>
      </rPr>
      <t>SW_desire</t>
    </r>
    <phoneticPr fontId="3" type="noConversion"/>
  </si>
  <si>
    <r>
      <rPr>
        <sz val="11"/>
        <color indexed="8"/>
        <rFont val="宋体"/>
        <charset val="134"/>
      </rPr>
      <t>△</t>
    </r>
    <r>
      <rPr>
        <sz val="11"/>
        <color indexed="8"/>
        <rFont val="Arial"/>
        <family val="2"/>
      </rPr>
      <t>I</t>
    </r>
    <r>
      <rPr>
        <vertAlign val="subscript"/>
        <sz val="11"/>
        <color indexed="8"/>
        <rFont val="Arial"/>
        <family val="2"/>
      </rPr>
      <t>L</t>
    </r>
    <phoneticPr fontId="3" type="noConversion"/>
  </si>
  <si>
    <r>
      <t>I</t>
    </r>
    <r>
      <rPr>
        <vertAlign val="subscript"/>
        <sz val="11"/>
        <color indexed="8"/>
        <rFont val="Arial"/>
        <family val="2"/>
      </rPr>
      <t>L_peak</t>
    </r>
    <phoneticPr fontId="3" type="noConversion"/>
  </si>
  <si>
    <r>
      <t>I</t>
    </r>
    <r>
      <rPr>
        <vertAlign val="subscript"/>
        <sz val="11"/>
        <color indexed="8"/>
        <rFont val="Arial"/>
        <family val="2"/>
      </rPr>
      <t>IN</t>
    </r>
    <phoneticPr fontId="3" type="noConversion"/>
  </si>
  <si>
    <r>
      <t>P</t>
    </r>
    <r>
      <rPr>
        <vertAlign val="subscript"/>
        <sz val="11"/>
        <color indexed="8"/>
        <rFont val="Arial"/>
        <family val="2"/>
      </rPr>
      <t>out</t>
    </r>
    <phoneticPr fontId="1" type="noConversion"/>
  </si>
  <si>
    <r>
      <t>P</t>
    </r>
    <r>
      <rPr>
        <vertAlign val="subscript"/>
        <sz val="11"/>
        <color indexed="8"/>
        <rFont val="Arial"/>
        <family val="2"/>
      </rPr>
      <t>CHIP</t>
    </r>
    <phoneticPr fontId="1" type="noConversion"/>
  </si>
  <si>
    <r>
      <t>V</t>
    </r>
    <r>
      <rPr>
        <vertAlign val="subscript"/>
        <sz val="11"/>
        <color indexed="9"/>
        <rFont val="Arial Unicode MS"/>
        <family val="2"/>
        <charset val="134"/>
      </rPr>
      <t>IN</t>
    </r>
    <phoneticPr fontId="1" type="noConversion"/>
  </si>
  <si>
    <r>
      <t>V</t>
    </r>
    <r>
      <rPr>
        <vertAlign val="subscript"/>
        <sz val="11"/>
        <color indexed="9"/>
        <rFont val="Arial"/>
        <family val="2"/>
      </rPr>
      <t>LED</t>
    </r>
    <phoneticPr fontId="1" type="noConversion"/>
  </si>
  <si>
    <t>Forward Voltage of LED String</t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</si>
  <si>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LED_Channel</t>
    </r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</si>
  <si>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LED_actual</t>
    </r>
    <phoneticPr fontId="3" type="noConversion"/>
  </si>
  <si>
    <r>
      <t>I</t>
    </r>
    <r>
      <rPr>
        <vertAlign val="subscript"/>
        <sz val="11"/>
        <color indexed="9"/>
        <rFont val="Arial"/>
        <family val="2"/>
      </rPr>
      <t>L_peak</t>
    </r>
    <phoneticPr fontId="1" type="noConversion"/>
  </si>
  <si>
    <r>
      <t>f</t>
    </r>
    <r>
      <rPr>
        <vertAlign val="subscript"/>
        <sz val="11"/>
        <color indexed="9"/>
        <rFont val="Arial"/>
        <family val="2"/>
      </rPr>
      <t>sw</t>
    </r>
    <phoneticPr fontId="1" type="noConversion"/>
  </si>
  <si>
    <r>
      <t>I</t>
    </r>
    <r>
      <rPr>
        <vertAlign val="subscript"/>
        <sz val="9"/>
        <color indexed="9"/>
        <rFont val="Arial"/>
        <family val="2"/>
      </rPr>
      <t>IN</t>
    </r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</si>
  <si>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LED_desir</t>
    </r>
    <phoneticPr fontId="3" type="noConversion"/>
  </si>
  <si>
    <r>
      <t>R</t>
    </r>
    <r>
      <rPr>
        <vertAlign val="subscript"/>
        <sz val="11"/>
        <color indexed="8"/>
        <rFont val="Arial"/>
        <family val="2"/>
      </rPr>
      <t>SET</t>
    </r>
    <phoneticPr fontId="3" type="noConversion"/>
  </si>
  <si>
    <r>
      <t>R</t>
    </r>
    <r>
      <rPr>
        <vertAlign val="subscript"/>
        <sz val="11"/>
        <color indexed="9"/>
        <rFont val="Arial"/>
        <family val="2"/>
      </rPr>
      <t>SET</t>
    </r>
    <phoneticPr fontId="1" type="noConversion"/>
  </si>
  <si>
    <t>Number of LED Strings in parallel</t>
    <phoneticPr fontId="3" type="noConversion"/>
  </si>
  <si>
    <r>
      <t>P</t>
    </r>
    <r>
      <rPr>
        <vertAlign val="subscript"/>
        <sz val="11"/>
        <color indexed="8"/>
        <rFont val="Arial"/>
        <family val="2"/>
      </rPr>
      <t>RSET</t>
    </r>
    <phoneticPr fontId="1" type="noConversion"/>
  </si>
  <si>
    <t>AL8841 Design Calculator</t>
  </si>
  <si>
    <t>AL8841 Specifications</t>
  </si>
  <si>
    <t xml:space="preserve">AL8841QMP-13 </t>
  </si>
  <si>
    <t xml:space="preserve">AL8841QWT-7 </t>
  </si>
  <si>
    <t>Recommended Maximum Output Current: 1000mA for AL8841QWT-7, 1500mA for AL8841QMP-13</t>
    <phoneticPr fontId="1" type="noConversion"/>
  </si>
  <si>
    <t xml:space="preserve">Select Part Number First </t>
    <phoneticPr fontId="1" type="noConversion"/>
  </si>
  <si>
    <r>
      <t>t</t>
    </r>
    <r>
      <rPr>
        <vertAlign val="subscript"/>
        <sz val="11"/>
        <color indexed="8"/>
        <rFont val="Arial"/>
        <family val="2"/>
      </rPr>
      <t>off_delay</t>
    </r>
    <phoneticPr fontId="25" type="noConversion"/>
  </si>
  <si>
    <t>SW Switching Turn-off delay</t>
    <phoneticPr fontId="25" type="noConversion"/>
  </si>
  <si>
    <r>
      <t>n</t>
    </r>
    <r>
      <rPr>
        <sz val="11"/>
        <color indexed="8"/>
        <rFont val="Arial"/>
        <family val="2"/>
      </rPr>
      <t>s</t>
    </r>
    <phoneticPr fontId="25" type="noConversion"/>
  </si>
  <si>
    <r>
      <t>t</t>
    </r>
    <r>
      <rPr>
        <vertAlign val="subscript"/>
        <sz val="11"/>
        <color indexed="8"/>
        <rFont val="Arial"/>
        <family val="2"/>
      </rPr>
      <t>on_delay</t>
    </r>
    <phoneticPr fontId="25" type="noConversion"/>
  </si>
  <si>
    <t>SW Switching Turn-on delay</t>
    <phoneticPr fontId="25" type="noConversion"/>
  </si>
  <si>
    <r>
      <t>R</t>
    </r>
    <r>
      <rPr>
        <vertAlign val="subscript"/>
        <sz val="11"/>
        <color indexed="8"/>
        <rFont val="Arial"/>
        <family val="2"/>
      </rPr>
      <t>dson</t>
    </r>
    <phoneticPr fontId="25" type="noConversion"/>
  </si>
  <si>
    <t>SW Switch Turn-on Reisistence</t>
    <phoneticPr fontId="25" type="noConversion"/>
  </si>
  <si>
    <t>Tr</t>
    <phoneticPr fontId="25" type="noConversion"/>
  </si>
  <si>
    <t>SW Voltage Rise Time</t>
    <phoneticPr fontId="25" type="noConversion"/>
  </si>
  <si>
    <t>Tf</t>
    <phoneticPr fontId="25" type="noConversion"/>
  </si>
  <si>
    <t>SW Voltage Fall Time</t>
    <phoneticPr fontId="25" type="noConversion"/>
  </si>
  <si>
    <r>
      <t>I</t>
    </r>
    <r>
      <rPr>
        <vertAlign val="subscript"/>
        <sz val="11"/>
        <color indexed="8"/>
        <rFont val="Arial"/>
        <family val="2"/>
      </rPr>
      <t>CC</t>
    </r>
    <phoneticPr fontId="25" type="noConversion"/>
  </si>
  <si>
    <r>
      <t>C</t>
    </r>
    <r>
      <rPr>
        <sz val="11"/>
        <color indexed="8"/>
        <rFont val="Arial"/>
        <family val="2"/>
      </rPr>
      <t>hip Supply Current</t>
    </r>
    <phoneticPr fontId="25" type="noConversion"/>
  </si>
  <si>
    <t>Input Range: 4.5V~40V</t>
    <phoneticPr fontId="1" type="noConversion"/>
  </si>
  <si>
    <t>Recommended Maximum Switching Frequency: 1MHz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</si>
</sst>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_ "/>
    <numFmt numFmtId="177" formatCode="0.00_ "/>
    <numFmt numFmtId="178" formatCode="0.000_ "/>
    <numFmt numFmtId="179" formatCode="0.0_ "/>
  </numFmts>
  <fonts count="26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sz val="12"/>
      <color indexed="9"/>
      <name val="Arial"/>
      <family val="2"/>
    </font>
    <font>
      <sz val="9"/>
      <name val="宋体"/>
      <charset val="134"/>
    </font>
    <font>
      <b/>
      <sz val="12"/>
      <color indexed="9"/>
      <name val="Arial"/>
      <family val="2"/>
    </font>
    <font>
      <sz val="12"/>
      <name val="Times New Roman"/>
      <family val="1"/>
    </font>
    <font>
      <sz val="11"/>
      <color indexed="8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1"/>
      <color indexed="8"/>
      <name val="Arial Unicode MS"/>
      <family val="2"/>
      <charset val="134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宋体"/>
      <charset val="134"/>
    </font>
    <font>
      <b/>
      <sz val="12"/>
      <name val="Arial Unicode MS"/>
      <family val="2"/>
      <charset val="134"/>
    </font>
    <font>
      <b/>
      <sz val="11"/>
      <color indexed="9"/>
      <name val="Arial Unicode MS"/>
      <family val="2"/>
      <charset val="136"/>
    </font>
    <font>
      <sz val="11"/>
      <color indexed="9"/>
      <name val="Arial Unicode MS"/>
      <family val="2"/>
      <charset val="134"/>
    </font>
    <font>
      <b/>
      <sz val="11"/>
      <color indexed="18"/>
      <name val="Arial"/>
      <family val="2"/>
    </font>
    <font>
      <sz val="11"/>
      <color indexed="9"/>
      <name val="Arial"/>
      <family val="2"/>
    </font>
    <font>
      <vertAlign val="subscript"/>
      <sz val="11"/>
      <color indexed="8"/>
      <name val="Arial"/>
      <family val="2"/>
    </font>
    <font>
      <vertAlign val="subscript"/>
      <sz val="11"/>
      <color indexed="9"/>
      <name val="Arial Unicode MS"/>
      <family val="2"/>
      <charset val="134"/>
    </font>
    <font>
      <vertAlign val="subscript"/>
      <sz val="11"/>
      <color indexed="9"/>
      <name val="Arial"/>
      <family val="2"/>
    </font>
    <font>
      <vertAlign val="subscript"/>
      <sz val="9"/>
      <color indexed="9"/>
      <name val="Arial"/>
      <family val="2"/>
    </font>
    <font>
      <sz val="11"/>
      <color theme="0"/>
      <name val="Arial"/>
      <family val="2"/>
    </font>
    <font>
      <sz val="8"/>
      <color rgb="FF000000"/>
      <name val="Arial"/>
      <family val="2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13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rgb="FF00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9" fillId="0" borderId="0" xfId="0" applyFont="1">
      <alignment vertical="center"/>
    </xf>
    <xf numFmtId="0" fontId="9" fillId="2" borderId="0" xfId="0" applyFont="1" applyFill="1">
      <alignment vertical="center"/>
    </xf>
    <xf numFmtId="0" fontId="9" fillId="3" borderId="0" xfId="0" applyFont="1" applyFill="1">
      <alignment vertical="center"/>
    </xf>
    <xf numFmtId="0" fontId="9" fillId="4" borderId="0" xfId="0" applyFont="1" applyFill="1">
      <alignment vertical="center"/>
    </xf>
    <xf numFmtId="0" fontId="2" fillId="0" borderId="0" xfId="0" applyFont="1" applyFill="1" applyAlignment="1"/>
    <xf numFmtId="0" fontId="4" fillId="4" borderId="0" xfId="0" applyFont="1" applyFill="1" applyAlignment="1"/>
    <xf numFmtId="0" fontId="5" fillId="4" borderId="0" xfId="0" applyFont="1" applyFill="1" applyAlignment="1"/>
    <xf numFmtId="0" fontId="4" fillId="2" borderId="0" xfId="0" applyFont="1" applyFill="1" applyAlignment="1"/>
    <xf numFmtId="0" fontId="5" fillId="2" borderId="0" xfId="0" applyFont="1" applyFill="1" applyAlignment="1"/>
    <xf numFmtId="0" fontId="10" fillId="0" borderId="0" xfId="0" applyFont="1">
      <alignment vertical="center"/>
    </xf>
    <xf numFmtId="0" fontId="7" fillId="0" borderId="0" xfId="0" applyFont="1" applyFill="1" applyAlignment="1"/>
    <xf numFmtId="0" fontId="11" fillId="0" borderId="0" xfId="0" applyFont="1">
      <alignment vertical="center"/>
    </xf>
    <xf numFmtId="0" fontId="10" fillId="4" borderId="0" xfId="0" applyFont="1" applyFill="1">
      <alignment vertical="center"/>
    </xf>
    <xf numFmtId="0" fontId="11" fillId="0" borderId="0" xfId="0" applyFont="1" applyAlignment="1"/>
    <xf numFmtId="0" fontId="11" fillId="5" borderId="0" xfId="0" applyFont="1" applyFill="1" applyAlignment="1" applyProtection="1"/>
    <xf numFmtId="0" fontId="11" fillId="6" borderId="0" xfId="0" applyFont="1" applyFill="1" applyAlignment="1"/>
    <xf numFmtId="0" fontId="11" fillId="0" borderId="0" xfId="0" applyFont="1" applyFill="1" applyAlignment="1"/>
    <xf numFmtId="0" fontId="10" fillId="4" borderId="1" xfId="0" applyFont="1" applyFill="1" applyBorder="1">
      <alignment vertical="center"/>
    </xf>
    <xf numFmtId="0" fontId="10" fillId="0" borderId="1" xfId="0" applyFont="1" applyBorder="1">
      <alignment vertical="center"/>
    </xf>
    <xf numFmtId="0" fontId="4" fillId="4" borderId="1" xfId="0" applyFont="1" applyFill="1" applyBorder="1" applyAlignment="1"/>
    <xf numFmtId="0" fontId="6" fillId="6" borderId="1" xfId="0" applyFont="1" applyFill="1" applyBorder="1">
      <alignment vertical="center"/>
    </xf>
    <xf numFmtId="0" fontId="6" fillId="5" borderId="1" xfId="0" applyFont="1" applyFill="1" applyBorder="1">
      <alignment vertical="center"/>
    </xf>
    <xf numFmtId="0" fontId="6" fillId="0" borderId="1" xfId="0" applyFont="1" applyBorder="1">
      <alignment vertical="center"/>
    </xf>
    <xf numFmtId="0" fontId="10" fillId="0" borderId="0" xfId="0" applyFont="1" applyBorder="1">
      <alignment vertical="center"/>
    </xf>
    <xf numFmtId="0" fontId="7" fillId="0" borderId="0" xfId="0" applyFont="1" applyFill="1" applyBorder="1" applyAlignment="1"/>
    <xf numFmtId="0" fontId="8" fillId="0" borderId="0" xfId="0" applyFont="1" applyBorder="1" applyAlignment="1"/>
    <xf numFmtId="0" fontId="10" fillId="5" borderId="2" xfId="0" applyFont="1" applyFill="1" applyBorder="1" applyProtection="1">
      <alignment vertical="center"/>
      <protection locked="0"/>
    </xf>
    <xf numFmtId="178" fontId="10" fillId="6" borderId="1" xfId="0" applyNumberFormat="1" applyFont="1" applyFill="1" applyBorder="1">
      <alignment vertical="center"/>
    </xf>
    <xf numFmtId="179" fontId="10" fillId="6" borderId="1" xfId="0" applyNumberFormat="1" applyFont="1" applyFill="1" applyBorder="1">
      <alignment vertical="center"/>
    </xf>
    <xf numFmtId="179" fontId="6" fillId="6" borderId="1" xfId="0" applyNumberFormat="1" applyFont="1" applyFill="1" applyBorder="1">
      <alignment vertical="center"/>
    </xf>
    <xf numFmtId="0" fontId="6" fillId="6" borderId="2" xfId="0" applyFont="1" applyFill="1" applyBorder="1">
      <alignment vertical="center"/>
    </xf>
    <xf numFmtId="0" fontId="6" fillId="5" borderId="2" xfId="0" applyFont="1" applyFill="1" applyBorder="1">
      <alignment vertical="center"/>
    </xf>
    <xf numFmtId="177" fontId="10" fillId="6" borderId="2" xfId="0" applyNumberFormat="1" applyFont="1" applyFill="1" applyBorder="1" applyProtection="1">
      <alignment vertical="center"/>
    </xf>
    <xf numFmtId="177" fontId="10" fillId="6" borderId="1" xfId="0" applyNumberFormat="1" applyFont="1" applyFill="1" applyBorder="1">
      <alignment vertical="center"/>
    </xf>
    <xf numFmtId="0" fontId="13" fillId="7" borderId="1" xfId="0" applyFont="1" applyFill="1" applyBorder="1" applyAlignment="1">
      <alignment horizontal="center" vertical="center"/>
    </xf>
    <xf numFmtId="0" fontId="14" fillId="7" borderId="1" xfId="0" applyFont="1" applyFill="1" applyBorder="1">
      <alignment vertical="center"/>
    </xf>
    <xf numFmtId="0" fontId="15" fillId="4" borderId="1" xfId="0" applyFont="1" applyFill="1" applyBorder="1" applyAlignment="1">
      <alignment horizontal="left" vertical="center"/>
    </xf>
    <xf numFmtId="0" fontId="16" fillId="4" borderId="1" xfId="0" applyFont="1" applyFill="1" applyBorder="1">
      <alignment vertical="center"/>
    </xf>
    <xf numFmtId="0" fontId="6" fillId="4" borderId="1" xfId="0" applyFont="1" applyFill="1" applyBorder="1">
      <alignment vertical="center"/>
    </xf>
    <xf numFmtId="0" fontId="17" fillId="4" borderId="1" xfId="0" applyFont="1" applyFill="1" applyBorder="1">
      <alignment vertical="center"/>
    </xf>
    <xf numFmtId="176" fontId="16" fillId="4" borderId="1" xfId="0" applyNumberFormat="1" applyFont="1" applyFill="1" applyBorder="1">
      <alignment vertical="center"/>
    </xf>
    <xf numFmtId="176" fontId="10" fillId="5" borderId="1" xfId="0" applyNumberFormat="1" applyFont="1" applyFill="1" applyBorder="1" applyProtection="1">
      <alignment vertical="center"/>
      <protection locked="0"/>
    </xf>
    <xf numFmtId="178" fontId="16" fillId="4" borderId="1" xfId="0" applyNumberFormat="1" applyFont="1" applyFill="1" applyBorder="1">
      <alignment vertical="center"/>
    </xf>
    <xf numFmtId="179" fontId="16" fillId="4" borderId="1" xfId="0" applyNumberFormat="1" applyFont="1" applyFill="1" applyBorder="1">
      <alignment vertical="center"/>
    </xf>
    <xf numFmtId="0" fontId="11" fillId="8" borderId="0" xfId="0" applyFont="1" applyFill="1" applyAlignment="1" applyProtection="1"/>
    <xf numFmtId="0" fontId="4" fillId="9" borderId="0" xfId="0" applyFont="1" applyFill="1" applyAlignment="1"/>
    <xf numFmtId="0" fontId="10" fillId="0" borderId="0" xfId="0" applyFont="1" applyFill="1">
      <alignment vertical="center"/>
    </xf>
    <xf numFmtId="0" fontId="6" fillId="5" borderId="1" xfId="0" applyFont="1" applyFill="1" applyBorder="1" applyProtection="1">
      <alignment vertical="center"/>
    </xf>
    <xf numFmtId="0" fontId="6" fillId="5" borderId="2" xfId="0" applyFont="1" applyFill="1" applyBorder="1" applyProtection="1">
      <alignment vertical="center"/>
    </xf>
    <xf numFmtId="0" fontId="17" fillId="4" borderId="1" xfId="0" applyFont="1" applyFill="1" applyBorder="1" applyProtection="1">
      <alignment vertical="center"/>
    </xf>
    <xf numFmtId="0" fontId="22" fillId="4" borderId="1" xfId="0" applyFont="1" applyFill="1" applyBorder="1">
      <alignment vertical="center"/>
    </xf>
    <xf numFmtId="0" fontId="10" fillId="10" borderId="0" xfId="0" applyFont="1" applyFill="1">
      <alignment vertical="center"/>
    </xf>
    <xf numFmtId="0" fontId="9" fillId="10" borderId="0" xfId="0" applyFont="1" applyFill="1">
      <alignment vertical="center"/>
    </xf>
    <xf numFmtId="0" fontId="0" fillId="10" borderId="0" xfId="0" applyFill="1">
      <alignment vertical="center"/>
    </xf>
    <xf numFmtId="0" fontId="6" fillId="11" borderId="1" xfId="0" applyFont="1" applyFill="1" applyBorder="1">
      <alignment vertical="center"/>
    </xf>
    <xf numFmtId="0" fontId="10" fillId="11" borderId="1" xfId="0" applyFont="1" applyFill="1" applyBorder="1">
      <alignment vertical="center"/>
    </xf>
    <xf numFmtId="0" fontId="6" fillId="10" borderId="1" xfId="0" applyFont="1" applyFill="1" applyBorder="1">
      <alignment vertical="center"/>
    </xf>
    <xf numFmtId="177" fontId="10" fillId="11" borderId="1" xfId="0" applyNumberFormat="1" applyFont="1" applyFill="1" applyBorder="1">
      <alignment vertical="center"/>
    </xf>
    <xf numFmtId="0" fontId="6" fillId="12" borderId="1" xfId="0" applyFont="1" applyFill="1" applyBorder="1">
      <alignment vertical="center"/>
    </xf>
    <xf numFmtId="177" fontId="16" fillId="4" borderId="1" xfId="0" applyNumberFormat="1" applyFont="1" applyFill="1" applyBorder="1">
      <alignment vertical="center"/>
    </xf>
    <xf numFmtId="0" fontId="10" fillId="10" borderId="0" xfId="0" applyFont="1" applyFill="1" applyBorder="1">
      <alignment vertical="center"/>
    </xf>
    <xf numFmtId="0" fontId="9" fillId="10" borderId="0" xfId="0" applyFont="1" applyFill="1" applyBorder="1">
      <alignment vertical="center"/>
    </xf>
    <xf numFmtId="0" fontId="0" fillId="10" borderId="0" xfId="0" applyFill="1" applyBorder="1">
      <alignment vertical="center"/>
    </xf>
    <xf numFmtId="0" fontId="10" fillId="5" borderId="1" xfId="0" applyNumberFormat="1" applyFont="1" applyFill="1" applyBorder="1" applyProtection="1">
      <alignment vertical="center"/>
      <protection locked="0"/>
    </xf>
    <xf numFmtId="0" fontId="2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76" fontId="10" fillId="6" borderId="2" xfId="0" applyNumberFormat="1" applyFont="1" applyFill="1" applyBorder="1" applyProtection="1">
      <alignment vertical="center"/>
    </xf>
    <xf numFmtId="0" fontId="9" fillId="0" borderId="0" xfId="0" applyFont="1" applyProtection="1">
      <alignment vertical="center"/>
    </xf>
    <xf numFmtId="0" fontId="6" fillId="0" borderId="1" xfId="0" applyFont="1" applyFill="1" applyBorder="1">
      <alignment vertical="center"/>
    </xf>
    <xf numFmtId="0" fontId="6" fillId="8" borderId="1" xfId="0" applyFont="1" applyFill="1" applyBorder="1">
      <alignment vertical="center"/>
    </xf>
    <xf numFmtId="0" fontId="6" fillId="0" borderId="0" xfId="0" applyFont="1" applyFill="1">
      <alignment vertical="center"/>
    </xf>
    <xf numFmtId="0" fontId="9" fillId="0" borderId="0" xfId="0" applyFont="1" applyFill="1">
      <alignment vertical="center"/>
    </xf>
    <xf numFmtId="0" fontId="0" fillId="0" borderId="0" xfId="0" applyFill="1">
      <alignment vertical="center"/>
    </xf>
    <xf numFmtId="0" fontId="6" fillId="8" borderId="1" xfId="0" applyFont="1" applyFill="1" applyBorder="1" applyProtection="1">
      <alignment vertical="center"/>
    </xf>
  </cellXfs>
  <cellStyles count="1">
    <cellStyle name="常规" xfId="0" builtinId="0"/>
  </cellStyles>
  <dxfs count="8">
    <dxf>
      <fill>
        <patternFill>
          <bgColor theme="6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6" tint="0.39994506668294322"/>
        </patternFill>
      </fill>
    </dxf>
    <dxf>
      <fill>
        <patternFill>
          <bgColor theme="3" tint="0.59996337778862885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596900</xdr:colOff>
          <xdr:row>4</xdr:row>
          <xdr:rowOff>98880</xdr:rowOff>
        </xdr:from>
        <xdr:to>
          <xdr:col>4</xdr:col>
          <xdr:colOff>63500</xdr:colOff>
          <xdr:row>20</xdr:row>
          <xdr:rowOff>154215</xdr:rowOff>
        </xdr:to>
        <xdr:sp macro="" textlink="">
          <xdr:nvSpPr>
            <xdr:cNvPr id="1167" name="Object 143" hidden="1">
              <a:extLst>
                <a:ext uri="{63B3BB69-23CF-44E3-9099-C40C66FF867C}">
                  <a14:compatExt spid="_x0000_s11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Visio_2003-2010_Drawing.vsd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G875"/>
  <sheetViews>
    <sheetView tabSelected="1" zoomScale="70" zoomScaleNormal="70" workbookViewId="0">
      <selection activeCell="C42" sqref="C42"/>
    </sheetView>
  </sheetViews>
  <sheetFormatPr defaultRowHeight="14" x14ac:dyDescent="0.25"/>
  <cols>
    <col min="1" max="1" width="28.26953125" customWidth="1"/>
    <col min="2" max="2" width="34.453125" customWidth="1"/>
    <col min="3" max="3" width="16.08984375" bestFit="1" customWidth="1"/>
    <col min="4" max="4" width="9.6328125" customWidth="1"/>
    <col min="5" max="5" width="10.453125" bestFit="1" customWidth="1"/>
    <col min="6" max="6" width="10.6328125" customWidth="1"/>
    <col min="7" max="7" width="10.08984375" customWidth="1"/>
    <col min="8" max="8" width="10.26953125" customWidth="1"/>
    <col min="9" max="9" width="10.453125" customWidth="1"/>
    <col min="11" max="11" width="12.453125" customWidth="1"/>
    <col min="12" max="12" width="9.90625" customWidth="1"/>
    <col min="13" max="13" width="9.26953125" customWidth="1"/>
  </cols>
  <sheetData>
    <row r="1" spans="1:21" ht="16.5" x14ac:dyDescent="0.35">
      <c r="A1" s="8" t="s">
        <v>105</v>
      </c>
      <c r="B1" s="8"/>
      <c r="C1" s="9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1"/>
    </row>
    <row r="2" spans="1:21" ht="16.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1"/>
    </row>
    <row r="3" spans="1:21" ht="16.5" x14ac:dyDescent="0.35">
      <c r="A3" s="6" t="s">
        <v>106</v>
      </c>
      <c r="B3" s="6"/>
      <c r="C3" s="7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1"/>
    </row>
    <row r="4" spans="1:21" ht="16.5" x14ac:dyDescent="0.25">
      <c r="A4" s="1"/>
      <c r="B4" s="1"/>
      <c r="C4" s="1"/>
      <c r="D4" s="1"/>
      <c r="E4" s="1"/>
      <c r="F4" s="1"/>
      <c r="G4" s="1"/>
      <c r="H4" s="1"/>
      <c r="I4" s="1"/>
      <c r="J4" s="1"/>
      <c r="O4" s="1"/>
      <c r="P4" s="1"/>
      <c r="Q4" s="1"/>
      <c r="R4" s="1"/>
      <c r="S4" s="1"/>
      <c r="T4" s="1"/>
      <c r="U4" s="1"/>
    </row>
    <row r="5" spans="1:21" ht="16.5" x14ac:dyDescent="0.25">
      <c r="A5" s="1"/>
      <c r="B5" s="1"/>
      <c r="C5" s="1"/>
      <c r="D5" s="1"/>
      <c r="E5" s="1"/>
      <c r="F5" s="1"/>
      <c r="G5" s="1"/>
      <c r="H5" s="1"/>
      <c r="I5" s="1"/>
      <c r="J5" s="1"/>
      <c r="O5" s="1"/>
      <c r="P5" s="1"/>
      <c r="Q5" s="1"/>
      <c r="R5" s="1"/>
      <c r="S5" s="1"/>
      <c r="T5" s="1"/>
      <c r="U5" s="1"/>
    </row>
    <row r="6" spans="1:21" ht="16.5" x14ac:dyDescent="0.25">
      <c r="A6" s="1"/>
      <c r="B6" s="1"/>
      <c r="C6" s="1"/>
      <c r="D6" s="1"/>
      <c r="E6" s="1"/>
      <c r="F6" s="1"/>
      <c r="G6" s="1"/>
      <c r="H6" s="1"/>
      <c r="I6" s="1"/>
      <c r="J6" s="1"/>
      <c r="O6" s="1"/>
      <c r="P6" s="1"/>
      <c r="Q6" s="1"/>
      <c r="R6" s="1"/>
      <c r="S6" s="1"/>
      <c r="T6" s="1"/>
      <c r="U6" s="1"/>
    </row>
    <row r="7" spans="1:21" ht="16.5" x14ac:dyDescent="0.35">
      <c r="A7" s="5"/>
      <c r="B7" s="5"/>
      <c r="C7" s="1"/>
      <c r="D7" s="1"/>
      <c r="E7" s="1"/>
      <c r="F7" s="1"/>
      <c r="G7" s="1"/>
      <c r="H7" s="1"/>
      <c r="I7" s="1"/>
      <c r="J7" s="1"/>
      <c r="O7" s="1"/>
      <c r="P7" s="1"/>
      <c r="Q7" s="1"/>
      <c r="R7" s="1"/>
      <c r="S7" s="1"/>
      <c r="T7" s="1"/>
      <c r="U7" s="1"/>
    </row>
    <row r="8" spans="1:21" ht="16.5" x14ac:dyDescent="0.35">
      <c r="A8" s="5"/>
      <c r="B8" s="5"/>
      <c r="C8" s="1"/>
      <c r="D8" s="1"/>
      <c r="E8" s="1"/>
      <c r="F8" s="1"/>
      <c r="G8" s="1"/>
      <c r="H8" s="1"/>
      <c r="I8" s="1"/>
      <c r="J8" s="1"/>
      <c r="O8" s="1"/>
      <c r="P8" s="1"/>
      <c r="Q8" s="1"/>
      <c r="R8" s="1"/>
      <c r="S8" s="1"/>
      <c r="T8" s="1"/>
      <c r="U8" s="1"/>
    </row>
    <row r="9" spans="1:21" ht="16.5" x14ac:dyDescent="0.35">
      <c r="A9" s="5"/>
      <c r="B9" s="5"/>
      <c r="C9" s="1"/>
      <c r="D9" s="1"/>
      <c r="E9" s="1"/>
      <c r="F9" s="1"/>
      <c r="G9" s="1"/>
      <c r="H9" s="1"/>
      <c r="I9" s="1"/>
      <c r="J9" s="1"/>
      <c r="O9" s="1"/>
      <c r="P9" s="1"/>
      <c r="Q9" s="1"/>
      <c r="R9" s="1"/>
      <c r="S9" s="1"/>
      <c r="T9" s="1"/>
      <c r="U9" s="1"/>
    </row>
    <row r="10" spans="1:21" ht="16.5" x14ac:dyDescent="0.35">
      <c r="A10" s="5"/>
      <c r="B10" s="5"/>
      <c r="C10" s="1"/>
      <c r="D10" s="1"/>
      <c r="E10" s="1"/>
      <c r="F10" s="1"/>
      <c r="G10" s="1"/>
      <c r="H10" s="1"/>
      <c r="I10" s="1"/>
      <c r="J10" s="1"/>
      <c r="O10" s="1"/>
      <c r="P10" s="1"/>
      <c r="Q10" s="1"/>
      <c r="R10" s="1"/>
      <c r="S10" s="1"/>
      <c r="T10" s="1"/>
      <c r="U10" s="1"/>
    </row>
    <row r="11" spans="1:21" ht="16.5" x14ac:dyDescent="0.35">
      <c r="A11" s="5"/>
      <c r="B11" s="5"/>
      <c r="C11" s="1"/>
      <c r="D11" s="1"/>
      <c r="E11" s="1"/>
      <c r="F11" s="1"/>
      <c r="G11" s="1"/>
      <c r="H11" s="1"/>
      <c r="I11" s="1"/>
      <c r="J11" s="1"/>
      <c r="O11" s="1"/>
      <c r="P11" s="1"/>
      <c r="Q11" s="1"/>
      <c r="R11" s="1"/>
      <c r="S11" s="1"/>
      <c r="T11" s="1"/>
      <c r="U11" s="1"/>
    </row>
    <row r="12" spans="1:21" ht="16.5" x14ac:dyDescent="0.35">
      <c r="A12" s="5"/>
      <c r="B12" s="5"/>
      <c r="C12" s="1"/>
      <c r="D12" s="1"/>
      <c r="E12" s="1"/>
      <c r="F12" s="1"/>
      <c r="G12" s="1"/>
      <c r="H12" s="1"/>
      <c r="I12" s="1"/>
      <c r="J12" s="1"/>
      <c r="O12" s="1"/>
      <c r="P12" s="1"/>
      <c r="Q12" s="1"/>
      <c r="R12" s="1"/>
      <c r="S12" s="1"/>
      <c r="T12" s="1"/>
      <c r="U12" s="1"/>
    </row>
    <row r="13" spans="1:21" ht="16.5" x14ac:dyDescent="0.35">
      <c r="A13" s="5"/>
      <c r="B13" s="5"/>
      <c r="C13" s="1"/>
      <c r="D13" s="1"/>
      <c r="E13" s="1"/>
      <c r="F13" s="1"/>
      <c r="G13" s="1"/>
      <c r="H13" s="1"/>
      <c r="I13" s="1"/>
      <c r="O13" s="1"/>
      <c r="P13" s="1"/>
      <c r="Q13" s="1"/>
      <c r="R13" s="1"/>
      <c r="S13" s="1"/>
      <c r="T13" s="1"/>
      <c r="U13" s="1"/>
    </row>
    <row r="14" spans="1:21" ht="16.5" x14ac:dyDescent="0.35">
      <c r="A14" s="5"/>
      <c r="B14" s="5"/>
      <c r="C14" s="1"/>
      <c r="D14" s="1"/>
      <c r="E14" s="1"/>
      <c r="F14" s="1"/>
      <c r="G14" s="1"/>
      <c r="H14" s="1"/>
      <c r="I14" s="1"/>
      <c r="J14" s="1"/>
      <c r="O14" s="1"/>
      <c r="P14" s="1"/>
      <c r="Q14" s="1"/>
      <c r="R14" s="1"/>
      <c r="S14" s="1"/>
      <c r="T14" s="1"/>
      <c r="U14" s="1"/>
    </row>
    <row r="15" spans="1:21" ht="16.5" x14ac:dyDescent="0.35">
      <c r="A15" s="5"/>
      <c r="B15" s="5"/>
      <c r="C15" s="1"/>
      <c r="D15" s="1"/>
      <c r="E15" s="1"/>
      <c r="F15" s="1"/>
      <c r="G15" s="1"/>
      <c r="H15" s="1"/>
      <c r="I15" s="1"/>
      <c r="J15" s="1"/>
      <c r="O15" s="1"/>
      <c r="P15" s="1"/>
      <c r="Q15" s="1"/>
      <c r="R15" s="1"/>
      <c r="S15" s="1"/>
      <c r="T15" s="1"/>
      <c r="U15" s="1"/>
    </row>
    <row r="16" spans="1:21" ht="16.5" x14ac:dyDescent="0.35">
      <c r="A16" s="5"/>
      <c r="B16" s="5"/>
      <c r="C16" s="1"/>
      <c r="D16" s="1"/>
      <c r="E16" s="1"/>
      <c r="F16" s="1"/>
      <c r="G16" s="1"/>
      <c r="H16" s="1"/>
      <c r="I16" s="1"/>
      <c r="J16" s="1"/>
      <c r="O16" s="1"/>
      <c r="P16" s="1"/>
      <c r="Q16" s="1"/>
      <c r="R16" s="1"/>
      <c r="S16" s="1"/>
      <c r="T16" s="1"/>
      <c r="U16" s="1"/>
    </row>
    <row r="17" spans="1:21" ht="16.5" x14ac:dyDescent="0.35">
      <c r="A17" s="5"/>
      <c r="B17" s="5"/>
      <c r="C17" s="1"/>
      <c r="D17" s="1"/>
      <c r="E17" s="1"/>
      <c r="F17" s="1"/>
      <c r="G17" s="1"/>
      <c r="H17" s="1"/>
      <c r="I17" s="1"/>
      <c r="J17" s="1"/>
      <c r="O17" s="1"/>
      <c r="P17" s="1"/>
      <c r="Q17" s="1"/>
      <c r="R17" s="1"/>
      <c r="S17" s="1"/>
      <c r="T17" s="1"/>
      <c r="U17" s="1"/>
    </row>
    <row r="18" spans="1:21" ht="16.5" x14ac:dyDescent="0.35">
      <c r="A18" s="5"/>
      <c r="B18" s="5"/>
      <c r="C18" s="1"/>
      <c r="D18" s="1"/>
      <c r="E18" s="1"/>
      <c r="F18" s="1"/>
      <c r="G18" s="1"/>
      <c r="H18" s="1"/>
      <c r="I18" s="1"/>
      <c r="J18" s="1"/>
      <c r="O18" s="1"/>
      <c r="P18" s="1"/>
      <c r="R18" s="1"/>
      <c r="S18" s="1"/>
      <c r="T18" s="1"/>
      <c r="U18" s="1"/>
    </row>
    <row r="19" spans="1:21" ht="16.5" x14ac:dyDescent="0.35">
      <c r="A19" s="5"/>
      <c r="B19" s="5"/>
      <c r="C19" s="1"/>
      <c r="D19" s="1"/>
      <c r="E19" s="1"/>
      <c r="F19" s="1"/>
      <c r="G19" s="1"/>
      <c r="H19" s="17"/>
      <c r="I19" s="14"/>
      <c r="J19" s="14"/>
      <c r="L19" s="1"/>
      <c r="M19" s="1"/>
      <c r="N19" s="1"/>
      <c r="O19" s="1"/>
      <c r="P19" s="1"/>
      <c r="R19" s="1"/>
      <c r="S19" s="1"/>
      <c r="T19" s="1"/>
      <c r="U19" s="1"/>
    </row>
    <row r="20" spans="1:21" ht="16.5" x14ac:dyDescent="0.25">
      <c r="A20" s="1"/>
      <c r="B20" s="1"/>
      <c r="C20" s="1"/>
      <c r="D20" s="1"/>
      <c r="E20" s="1"/>
      <c r="F20" s="1"/>
      <c r="G20" s="1"/>
      <c r="H20" s="17"/>
      <c r="I20" s="14"/>
      <c r="J20" s="14"/>
      <c r="K20" s="1"/>
      <c r="L20" s="1"/>
      <c r="M20" s="1"/>
      <c r="N20" s="1"/>
      <c r="O20" s="1"/>
      <c r="P20" s="1"/>
      <c r="R20" s="1"/>
      <c r="S20" s="1"/>
      <c r="T20" s="1"/>
      <c r="U20" s="1"/>
    </row>
    <row r="21" spans="1:21" ht="16.5" x14ac:dyDescent="0.25">
      <c r="A21" s="1"/>
      <c r="B21" s="1"/>
      <c r="C21" s="1"/>
      <c r="D21" s="1"/>
      <c r="E21" s="1"/>
      <c r="F21" s="1"/>
      <c r="G21" s="1"/>
      <c r="H21" s="15"/>
      <c r="I21" s="14" t="s">
        <v>7</v>
      </c>
      <c r="J21" s="14"/>
      <c r="K21" s="1"/>
      <c r="L21" s="1"/>
      <c r="M21" s="1"/>
      <c r="N21" s="1"/>
      <c r="O21" s="1"/>
      <c r="P21" s="1"/>
      <c r="R21" s="1"/>
      <c r="S21" s="1"/>
      <c r="T21" s="1"/>
      <c r="U21" s="1"/>
    </row>
    <row r="22" spans="1:21" ht="16.5" x14ac:dyDescent="0.25">
      <c r="A22" s="1"/>
      <c r="B22" s="1"/>
      <c r="C22" s="1"/>
      <c r="D22" s="1"/>
      <c r="E22" s="1"/>
      <c r="F22" s="1"/>
      <c r="G22" s="1"/>
      <c r="H22" s="45"/>
      <c r="I22" s="14" t="s">
        <v>40</v>
      </c>
      <c r="J22" s="14"/>
      <c r="K22" s="1"/>
      <c r="L22" s="1"/>
      <c r="M22" s="1"/>
      <c r="N22" s="1"/>
      <c r="O22" s="1"/>
      <c r="P22" s="1"/>
      <c r="R22" s="1"/>
      <c r="S22" s="1"/>
      <c r="T22" s="1"/>
      <c r="U22" s="1"/>
    </row>
    <row r="23" spans="1:21" ht="16.5" x14ac:dyDescent="0.25">
      <c r="A23" s="1"/>
      <c r="B23" s="1"/>
      <c r="C23" s="1"/>
      <c r="D23" s="1"/>
      <c r="E23" s="1"/>
      <c r="F23" s="1"/>
      <c r="G23" s="1"/>
      <c r="H23" s="16"/>
      <c r="I23" s="14" t="s">
        <v>6</v>
      </c>
      <c r="J23" s="14"/>
      <c r="L23" s="1"/>
      <c r="M23" s="1"/>
      <c r="N23" s="1"/>
      <c r="O23" s="1"/>
      <c r="P23" s="1"/>
      <c r="R23" s="1"/>
      <c r="S23" s="1"/>
      <c r="T23" s="1"/>
      <c r="U23" s="1"/>
    </row>
    <row r="24" spans="1:21" ht="16.5" x14ac:dyDescent="0.25">
      <c r="A24" s="1"/>
      <c r="B24" s="1"/>
      <c r="C24" s="1"/>
      <c r="D24" s="1"/>
      <c r="E24" s="1"/>
      <c r="F24" s="1"/>
      <c r="G24" s="1"/>
      <c r="J24" s="14"/>
      <c r="L24" s="1"/>
      <c r="M24" s="1"/>
      <c r="N24" s="1"/>
      <c r="O24" s="1"/>
      <c r="P24" s="1"/>
      <c r="R24" s="1"/>
      <c r="S24" s="1"/>
      <c r="T24" s="1"/>
      <c r="U24" s="1"/>
    </row>
    <row r="25" spans="1:21" ht="29.5" customHeight="1" x14ac:dyDescent="0.25">
      <c r="A25" s="69" t="s">
        <v>110</v>
      </c>
      <c r="B25" s="22" t="s">
        <v>107</v>
      </c>
      <c r="C25" s="67">
        <f>LOOKUP(Sheet1!B25,Sheet2!A1:B2,Sheet2!B1:B2)</f>
        <v>1500</v>
      </c>
      <c r="D25" s="68" t="s">
        <v>27</v>
      </c>
      <c r="E25" s="1"/>
      <c r="F25" s="1"/>
      <c r="G25" s="1"/>
      <c r="J25" s="14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16.5" x14ac:dyDescent="0.35">
      <c r="A26" s="6" t="s">
        <v>0</v>
      </c>
      <c r="B26" s="46"/>
      <c r="C26" s="7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1"/>
    </row>
    <row r="27" spans="1:21" ht="16.5" x14ac:dyDescent="0.25">
      <c r="A27" s="22" t="s">
        <v>84</v>
      </c>
      <c r="B27" s="32" t="s">
        <v>39</v>
      </c>
      <c r="C27" s="27">
        <v>20</v>
      </c>
      <c r="D27" s="19" t="s">
        <v>1</v>
      </c>
      <c r="E27" s="10" t="s">
        <v>124</v>
      </c>
      <c r="F27" s="10"/>
      <c r="G27" s="10"/>
      <c r="H27" s="12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"/>
    </row>
    <row r="28" spans="1:21" ht="16.5" x14ac:dyDescent="0.35">
      <c r="A28" s="22" t="s">
        <v>78</v>
      </c>
      <c r="B28" s="32" t="s">
        <v>80</v>
      </c>
      <c r="C28" s="27">
        <v>10</v>
      </c>
      <c r="D28" s="19" t="s">
        <v>1</v>
      </c>
      <c r="E28" s="25"/>
      <c r="F28" s="26"/>
      <c r="G28" s="10"/>
      <c r="H28" s="12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"/>
    </row>
    <row r="29" spans="1:21" ht="16.5" x14ac:dyDescent="0.25">
      <c r="A29" s="48" t="s">
        <v>10</v>
      </c>
      <c r="B29" s="49" t="s">
        <v>103</v>
      </c>
      <c r="C29" s="27">
        <v>1</v>
      </c>
      <c r="D29" s="23" t="s">
        <v>11</v>
      </c>
      <c r="E29" s="25"/>
      <c r="F29" s="25"/>
      <c r="G29" s="11"/>
      <c r="H29" s="12"/>
      <c r="I29" s="47"/>
      <c r="J29" s="47"/>
      <c r="K29" s="47"/>
      <c r="L29" s="10"/>
      <c r="M29" s="10"/>
      <c r="N29" s="10"/>
      <c r="O29" s="10"/>
      <c r="P29" s="10"/>
      <c r="Q29" s="10"/>
      <c r="R29" s="10"/>
      <c r="S29" s="10"/>
      <c r="T29" s="10"/>
      <c r="U29" s="1"/>
    </row>
    <row r="30" spans="1:21" ht="16.5" x14ac:dyDescent="0.25">
      <c r="A30" s="48" t="s">
        <v>79</v>
      </c>
      <c r="B30" s="49" t="s">
        <v>41</v>
      </c>
      <c r="C30" s="27">
        <v>1000</v>
      </c>
      <c r="D30" s="19" t="s">
        <v>3</v>
      </c>
      <c r="E30" s="25"/>
      <c r="F30" s="25"/>
      <c r="G30" s="11"/>
      <c r="H30" s="12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"/>
    </row>
    <row r="31" spans="1:21" ht="16.5" x14ac:dyDescent="0.25">
      <c r="A31" s="48" t="s">
        <v>77</v>
      </c>
      <c r="B31" s="49" t="s">
        <v>50</v>
      </c>
      <c r="C31" s="27">
        <v>0.4</v>
      </c>
      <c r="D31" s="23" t="s">
        <v>51</v>
      </c>
      <c r="E31" s="25"/>
      <c r="F31" s="25"/>
      <c r="G31" s="11"/>
      <c r="H31" s="12"/>
      <c r="I31" s="47"/>
      <c r="J31" s="47"/>
      <c r="K31" s="47"/>
      <c r="L31" s="10"/>
      <c r="M31" s="10"/>
      <c r="N31" s="10"/>
      <c r="O31" s="10"/>
      <c r="P31" s="10"/>
      <c r="Q31" s="10"/>
      <c r="R31" s="10"/>
      <c r="S31" s="10"/>
      <c r="T31" s="10"/>
      <c r="U31" s="1"/>
    </row>
    <row r="32" spans="1:21" ht="16.5" x14ac:dyDescent="0.25">
      <c r="A32" s="21" t="s">
        <v>100</v>
      </c>
      <c r="B32" s="31" t="s">
        <v>42</v>
      </c>
      <c r="C32" s="67">
        <f>C30*C29</f>
        <v>1000</v>
      </c>
      <c r="D32" s="23" t="s">
        <v>15</v>
      </c>
      <c r="E32" s="10" t="s">
        <v>109</v>
      </c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"/>
    </row>
    <row r="33" spans="1:21" ht="16.5" x14ac:dyDescent="0.25">
      <c r="A33" s="21" t="s">
        <v>9</v>
      </c>
      <c r="B33" s="31" t="s">
        <v>14</v>
      </c>
      <c r="C33" s="33">
        <f>(C28+C31+C32*(C39+C35)/1000)/(C27+C31-C32*C49/1000)*100</f>
        <v>52.970297029702976</v>
      </c>
      <c r="D33" s="19" t="s">
        <v>2</v>
      </c>
      <c r="E33" s="25"/>
      <c r="F33" s="24"/>
      <c r="G33" s="10"/>
      <c r="H33" s="10"/>
      <c r="I33" s="47"/>
      <c r="J33" s="47"/>
      <c r="K33" s="47"/>
      <c r="L33" s="10"/>
      <c r="M33" s="10"/>
      <c r="N33" s="10"/>
      <c r="O33" s="10"/>
      <c r="P33" s="10"/>
      <c r="Q33" s="10"/>
      <c r="R33" s="10"/>
      <c r="S33" s="10"/>
      <c r="T33" s="10"/>
      <c r="U33" s="1"/>
    </row>
    <row r="34" spans="1:21" ht="16.5" x14ac:dyDescent="0.35">
      <c r="A34" s="20" t="s">
        <v>16</v>
      </c>
      <c r="B34" s="20"/>
      <c r="C34" s="18"/>
      <c r="D34" s="18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"/>
    </row>
    <row r="35" spans="1:21" ht="16.5" x14ac:dyDescent="0.25">
      <c r="A35" s="21" t="s">
        <v>101</v>
      </c>
      <c r="B35" s="21" t="s">
        <v>43</v>
      </c>
      <c r="C35" s="28">
        <f>100/C32</f>
        <v>0.1</v>
      </c>
      <c r="D35" s="19" t="s">
        <v>5</v>
      </c>
      <c r="E35" s="11"/>
      <c r="F35" s="11"/>
      <c r="G35" s="11"/>
      <c r="H35" s="11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"/>
    </row>
    <row r="36" spans="1:21" ht="15.75" customHeight="1" x14ac:dyDescent="0.35">
      <c r="A36" s="6" t="s">
        <v>47</v>
      </c>
      <c r="B36" s="6"/>
      <c r="C36" s="6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"/>
    </row>
    <row r="37" spans="1:21" s="73" customFormat="1" ht="21" customHeight="1" x14ac:dyDescent="0.25">
      <c r="A37" s="70" t="s">
        <v>111</v>
      </c>
      <c r="B37" s="70" t="s">
        <v>112</v>
      </c>
      <c r="C37" s="74">
        <v>100</v>
      </c>
      <c r="D37" s="23" t="s">
        <v>113</v>
      </c>
      <c r="E37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2"/>
    </row>
    <row r="38" spans="1:21" s="73" customFormat="1" ht="15.75" customHeight="1" x14ac:dyDescent="0.25">
      <c r="A38" s="70" t="s">
        <v>114</v>
      </c>
      <c r="B38" s="70" t="s">
        <v>115</v>
      </c>
      <c r="C38" s="74">
        <v>100</v>
      </c>
      <c r="D38" s="23" t="s">
        <v>113</v>
      </c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2"/>
    </row>
    <row r="39" spans="1:21" ht="16.5" x14ac:dyDescent="0.25">
      <c r="A39" s="22" t="s">
        <v>85</v>
      </c>
      <c r="B39" s="22" t="s">
        <v>52</v>
      </c>
      <c r="C39" s="64">
        <v>0.2</v>
      </c>
      <c r="D39" s="19" t="s">
        <v>5</v>
      </c>
      <c r="E39" s="11"/>
      <c r="F39" s="11"/>
      <c r="G39" s="11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"/>
    </row>
    <row r="40" spans="1:21" ht="16.5" x14ac:dyDescent="0.25">
      <c r="A40" s="22" t="s">
        <v>86</v>
      </c>
      <c r="B40" s="22" t="s">
        <v>17</v>
      </c>
      <c r="C40" s="42">
        <v>400</v>
      </c>
      <c r="D40" s="23" t="s">
        <v>8</v>
      </c>
      <c r="E40" s="10" t="s">
        <v>125</v>
      </c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"/>
    </row>
    <row r="41" spans="1:21" ht="16.5" x14ac:dyDescent="0.25">
      <c r="A41" s="21" t="s">
        <v>18</v>
      </c>
      <c r="B41" s="21" t="s">
        <v>19</v>
      </c>
      <c r="C41" s="34">
        <f>((C27-C28-C32*(C39+C49+C35)/1000)*(C28+C31+C32*(C39+C35)/1000)/(C27+C31-C32*C49/1000)/C40/1000-(C27-C28-C32*(C35+C39+C49)/1000)*C37/1000000000-(C28+C31+C32*(C35+C39)/1000)*C38/1000000000)/C32/26*100000000000</f>
        <v>40.617098248286382</v>
      </c>
      <c r="D41" s="23" t="s">
        <v>20</v>
      </c>
      <c r="E41" s="11"/>
      <c r="F41" s="11"/>
      <c r="G41" s="11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"/>
    </row>
    <row r="42" spans="1:21" ht="16.5" x14ac:dyDescent="0.25">
      <c r="A42" s="59" t="s">
        <v>82</v>
      </c>
      <c r="B42" s="22" t="s">
        <v>24</v>
      </c>
      <c r="C42" s="64">
        <v>39</v>
      </c>
      <c r="D42" s="19" t="s">
        <v>4</v>
      </c>
      <c r="E42" s="11"/>
      <c r="F42" s="11"/>
      <c r="G42" s="11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"/>
    </row>
    <row r="43" spans="1:21" ht="16.5" x14ac:dyDescent="0.25">
      <c r="A43" s="21" t="s">
        <v>83</v>
      </c>
      <c r="B43" s="21" t="s">
        <v>21</v>
      </c>
      <c r="C43" s="29">
        <f>(C27-C28-C32*(C39+C49+C35)/1000)*(C28+C31+C32*(C39+C35)/1000)/(C27+C31-C32*C49/1000)/C42/C44*1000000</f>
        <v>413.83044554455449</v>
      </c>
      <c r="D43" s="23" t="s">
        <v>8</v>
      </c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"/>
    </row>
    <row r="44" spans="1:21" ht="16.5" x14ac:dyDescent="0.25">
      <c r="A44" s="55" t="s">
        <v>87</v>
      </c>
      <c r="B44" s="21" t="s">
        <v>22</v>
      </c>
      <c r="C44" s="29">
        <f>(C27+C31-C32*C49/1000)*100/C42+C32*26%</f>
        <v>311.79487179487182</v>
      </c>
      <c r="D44" s="23" t="s">
        <v>3</v>
      </c>
      <c r="E44" s="11"/>
      <c r="F44" s="11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"/>
    </row>
    <row r="45" spans="1:21" ht="16.5" x14ac:dyDescent="0.25">
      <c r="A45" s="21" t="s">
        <v>88</v>
      </c>
      <c r="B45" s="21" t="s">
        <v>23</v>
      </c>
      <c r="C45" s="30">
        <f>113/C35+(C27-C28-C32*(C39+C35+C49)/1000)*100/C42</f>
        <v>1154.3589743589744</v>
      </c>
      <c r="D45" s="23" t="s">
        <v>3</v>
      </c>
      <c r="E45" s="11"/>
      <c r="F45" s="11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"/>
    </row>
    <row r="46" spans="1:21" ht="16.5" x14ac:dyDescent="0.25">
      <c r="A46" s="21" t="s">
        <v>81</v>
      </c>
      <c r="B46" s="21" t="s">
        <v>44</v>
      </c>
      <c r="C46" s="29">
        <f>C32+(C27-2*C28-C31-C32*(C49+2*C39+2*C35)/1000)*100/2/C42</f>
        <v>998.46153846153845</v>
      </c>
      <c r="D46" s="23" t="s">
        <v>3</v>
      </c>
      <c r="E46" s="11"/>
      <c r="F46" s="11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"/>
    </row>
    <row r="47" spans="1:21" ht="16.5" x14ac:dyDescent="0.25">
      <c r="A47" s="21" t="s">
        <v>89</v>
      </c>
      <c r="B47" s="21" t="s">
        <v>46</v>
      </c>
      <c r="C47" s="29">
        <f>C46*C33/100</f>
        <v>528.88804265041892</v>
      </c>
      <c r="D47" s="23" t="s">
        <v>45</v>
      </c>
      <c r="E47" s="11"/>
      <c r="F47" s="11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"/>
    </row>
    <row r="48" spans="1:21" ht="15.75" customHeight="1" x14ac:dyDescent="0.35">
      <c r="A48" s="6" t="s">
        <v>53</v>
      </c>
      <c r="B48" s="6"/>
      <c r="C48" s="6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"/>
    </row>
    <row r="49" spans="1:241" s="54" customFormat="1" ht="15.75" customHeight="1" x14ac:dyDescent="0.25">
      <c r="A49" s="70" t="s">
        <v>116</v>
      </c>
      <c r="B49" s="70" t="s">
        <v>117</v>
      </c>
      <c r="C49" s="74">
        <v>0.2</v>
      </c>
      <c r="D49" s="19" t="s">
        <v>5</v>
      </c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2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63"/>
      <c r="BB49" s="63"/>
      <c r="BC49" s="63"/>
      <c r="BD49" s="63"/>
      <c r="BE49" s="63"/>
      <c r="BF49" s="63"/>
      <c r="BG49" s="63"/>
      <c r="BH49" s="63"/>
      <c r="BI49" s="63"/>
      <c r="BJ49" s="63"/>
      <c r="BK49" s="63"/>
      <c r="BL49" s="63"/>
      <c r="BM49" s="63"/>
      <c r="BN49" s="63"/>
      <c r="BO49" s="63"/>
      <c r="BP49" s="63"/>
      <c r="BQ49" s="63"/>
      <c r="BR49" s="63"/>
      <c r="BS49" s="63"/>
      <c r="BT49" s="63"/>
      <c r="BU49" s="63"/>
      <c r="BV49" s="63"/>
      <c r="BW49" s="63"/>
      <c r="BX49" s="63"/>
      <c r="BY49" s="63"/>
      <c r="BZ49" s="63"/>
      <c r="CA49" s="63"/>
      <c r="CB49" s="63"/>
      <c r="CC49" s="63"/>
      <c r="CD49" s="63"/>
      <c r="CE49" s="63"/>
      <c r="CF49" s="63"/>
      <c r="CG49" s="63"/>
      <c r="CH49" s="63"/>
      <c r="CI49" s="63"/>
      <c r="CJ49" s="63"/>
      <c r="CK49" s="63"/>
      <c r="CL49" s="63"/>
      <c r="CM49" s="63"/>
      <c r="CN49" s="63"/>
      <c r="CO49" s="63"/>
      <c r="CP49" s="63"/>
      <c r="CQ49" s="63"/>
      <c r="CR49" s="63"/>
      <c r="CS49" s="63"/>
      <c r="CT49" s="63"/>
      <c r="CU49" s="63"/>
      <c r="CV49" s="63"/>
      <c r="CW49" s="63"/>
      <c r="CX49" s="63"/>
      <c r="CY49" s="63"/>
      <c r="CZ49" s="63"/>
      <c r="DA49" s="63"/>
      <c r="DB49" s="63"/>
      <c r="DC49" s="63"/>
      <c r="DD49" s="63"/>
      <c r="DE49" s="63"/>
      <c r="DF49" s="63"/>
      <c r="DG49" s="63"/>
      <c r="DH49" s="63"/>
      <c r="DI49" s="63"/>
      <c r="DJ49" s="63"/>
      <c r="DK49" s="63"/>
      <c r="DL49" s="63"/>
      <c r="DM49" s="63"/>
      <c r="DN49" s="63"/>
      <c r="DO49" s="63"/>
      <c r="DP49" s="63"/>
      <c r="DQ49" s="63"/>
      <c r="DR49" s="63"/>
      <c r="DS49" s="63"/>
      <c r="DT49" s="63"/>
      <c r="DU49" s="63"/>
      <c r="DV49" s="63"/>
      <c r="DW49" s="63"/>
      <c r="DX49" s="63"/>
      <c r="DY49" s="63"/>
      <c r="DZ49" s="63"/>
      <c r="EA49" s="63"/>
      <c r="EB49" s="63"/>
      <c r="EC49" s="63"/>
      <c r="ED49" s="63"/>
      <c r="EE49" s="63"/>
      <c r="EF49" s="63"/>
      <c r="EG49" s="63"/>
      <c r="EH49" s="63"/>
      <c r="EI49" s="63"/>
      <c r="EJ49" s="63"/>
      <c r="EK49" s="63"/>
      <c r="EL49" s="63"/>
      <c r="EM49" s="63"/>
      <c r="EN49" s="63"/>
      <c r="EO49" s="63"/>
      <c r="EP49" s="63"/>
      <c r="EQ49" s="63"/>
      <c r="ER49" s="63"/>
      <c r="ES49" s="63"/>
      <c r="ET49" s="63"/>
      <c r="EU49" s="63"/>
      <c r="EV49" s="63"/>
      <c r="EW49" s="63"/>
      <c r="EX49" s="63"/>
      <c r="EY49" s="63"/>
      <c r="EZ49" s="63"/>
      <c r="FA49" s="63"/>
      <c r="FB49" s="63"/>
      <c r="FC49" s="63"/>
      <c r="FD49" s="63"/>
      <c r="FE49" s="63"/>
      <c r="FF49" s="63"/>
      <c r="FG49" s="63"/>
      <c r="FH49" s="63"/>
      <c r="FI49" s="63"/>
      <c r="FJ49" s="63"/>
      <c r="FK49" s="63"/>
      <c r="FL49" s="63"/>
      <c r="FM49" s="63"/>
      <c r="FN49" s="63"/>
      <c r="FO49" s="63"/>
      <c r="FP49" s="63"/>
      <c r="FQ49" s="63"/>
      <c r="FR49" s="63"/>
      <c r="FS49" s="63"/>
      <c r="FT49" s="63"/>
      <c r="FU49" s="63"/>
      <c r="FV49" s="63"/>
      <c r="FW49" s="63"/>
      <c r="FX49" s="63"/>
      <c r="FY49" s="63"/>
      <c r="FZ49" s="63"/>
      <c r="GA49" s="63"/>
      <c r="GB49" s="63"/>
      <c r="GC49" s="63"/>
      <c r="GD49" s="63"/>
      <c r="GE49" s="63"/>
      <c r="GF49" s="63"/>
      <c r="GG49" s="63"/>
      <c r="GH49" s="63"/>
      <c r="GI49" s="63"/>
      <c r="GJ49" s="63"/>
      <c r="GK49" s="63"/>
      <c r="GL49" s="63"/>
      <c r="GM49" s="63"/>
      <c r="GN49" s="63"/>
      <c r="GO49" s="63"/>
      <c r="GP49" s="63"/>
      <c r="GQ49" s="63"/>
      <c r="GR49" s="63"/>
      <c r="GS49" s="63"/>
      <c r="GT49" s="63"/>
      <c r="GU49" s="63"/>
      <c r="GV49" s="63"/>
      <c r="GW49" s="63"/>
      <c r="GX49" s="63"/>
      <c r="GY49" s="63"/>
      <c r="GZ49" s="63"/>
      <c r="HA49" s="63"/>
      <c r="HB49" s="63"/>
      <c r="HC49" s="63"/>
      <c r="HD49" s="63"/>
      <c r="HE49" s="63"/>
      <c r="HF49" s="63"/>
      <c r="HG49" s="63"/>
      <c r="HH49" s="63"/>
      <c r="HI49" s="63"/>
      <c r="HJ49" s="63"/>
      <c r="HK49" s="63"/>
      <c r="HL49" s="63"/>
      <c r="HM49" s="63"/>
      <c r="HN49" s="63"/>
      <c r="HO49" s="63"/>
      <c r="HP49" s="63"/>
      <c r="HQ49" s="63"/>
      <c r="HR49" s="63"/>
      <c r="HS49" s="63"/>
      <c r="HT49" s="63"/>
      <c r="HU49" s="63"/>
      <c r="HV49" s="63"/>
      <c r="HW49" s="63"/>
      <c r="HX49" s="63"/>
      <c r="HY49" s="63"/>
      <c r="HZ49" s="63"/>
      <c r="IA49" s="63"/>
      <c r="IB49" s="63"/>
      <c r="IC49" s="63"/>
      <c r="ID49" s="63"/>
      <c r="IE49" s="63"/>
      <c r="IF49" s="63"/>
      <c r="IG49" s="63"/>
    </row>
    <row r="50" spans="1:241" s="54" customFormat="1" ht="15.75" customHeight="1" x14ac:dyDescent="0.25">
      <c r="A50" s="70" t="s">
        <v>118</v>
      </c>
      <c r="B50" s="70" t="s">
        <v>119</v>
      </c>
      <c r="C50" s="74">
        <v>15</v>
      </c>
      <c r="D50" s="23" t="s">
        <v>72</v>
      </c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2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  <c r="BR50" s="63"/>
      <c r="BS50" s="63"/>
      <c r="BT50" s="63"/>
      <c r="BU50" s="63"/>
      <c r="BV50" s="63"/>
      <c r="BW50" s="63"/>
      <c r="BX50" s="63"/>
      <c r="BY50" s="63"/>
      <c r="BZ50" s="63"/>
      <c r="CA50" s="63"/>
      <c r="CB50" s="63"/>
      <c r="CC50" s="63"/>
      <c r="CD50" s="63"/>
      <c r="CE50" s="63"/>
      <c r="CF50" s="63"/>
      <c r="CG50" s="63"/>
      <c r="CH50" s="63"/>
      <c r="CI50" s="63"/>
      <c r="CJ50" s="63"/>
      <c r="CK50" s="63"/>
      <c r="CL50" s="63"/>
      <c r="CM50" s="63"/>
      <c r="CN50" s="63"/>
      <c r="CO50" s="63"/>
      <c r="CP50" s="63"/>
      <c r="CQ50" s="63"/>
      <c r="CR50" s="63"/>
      <c r="CS50" s="63"/>
      <c r="CT50" s="63"/>
      <c r="CU50" s="63"/>
      <c r="CV50" s="63"/>
      <c r="CW50" s="63"/>
      <c r="CX50" s="63"/>
      <c r="CY50" s="63"/>
      <c r="CZ50" s="63"/>
      <c r="DA50" s="63"/>
      <c r="DB50" s="63"/>
      <c r="DC50" s="63"/>
      <c r="DD50" s="63"/>
      <c r="DE50" s="63"/>
      <c r="DF50" s="63"/>
      <c r="DG50" s="63"/>
      <c r="DH50" s="63"/>
      <c r="DI50" s="63"/>
      <c r="DJ50" s="63"/>
      <c r="DK50" s="63"/>
      <c r="DL50" s="63"/>
      <c r="DM50" s="63"/>
      <c r="DN50" s="63"/>
      <c r="DO50" s="63"/>
      <c r="DP50" s="63"/>
      <c r="DQ50" s="63"/>
      <c r="DR50" s="63"/>
      <c r="DS50" s="63"/>
      <c r="DT50" s="63"/>
      <c r="DU50" s="63"/>
      <c r="DV50" s="63"/>
      <c r="DW50" s="63"/>
      <c r="DX50" s="63"/>
      <c r="DY50" s="63"/>
      <c r="DZ50" s="63"/>
      <c r="EA50" s="63"/>
      <c r="EB50" s="63"/>
      <c r="EC50" s="63"/>
      <c r="ED50" s="63"/>
      <c r="EE50" s="63"/>
      <c r="EF50" s="63"/>
      <c r="EG50" s="63"/>
      <c r="EH50" s="63"/>
      <c r="EI50" s="63"/>
      <c r="EJ50" s="63"/>
      <c r="EK50" s="63"/>
      <c r="EL50" s="63"/>
      <c r="EM50" s="63"/>
      <c r="EN50" s="63"/>
      <c r="EO50" s="63"/>
      <c r="EP50" s="63"/>
      <c r="EQ50" s="63"/>
      <c r="ER50" s="63"/>
      <c r="ES50" s="63"/>
      <c r="ET50" s="63"/>
      <c r="EU50" s="63"/>
      <c r="EV50" s="63"/>
      <c r="EW50" s="63"/>
      <c r="EX50" s="63"/>
      <c r="EY50" s="63"/>
      <c r="EZ50" s="63"/>
      <c r="FA50" s="63"/>
      <c r="FB50" s="63"/>
      <c r="FC50" s="63"/>
      <c r="FD50" s="63"/>
      <c r="FE50" s="63"/>
      <c r="FF50" s="63"/>
      <c r="FG50" s="63"/>
      <c r="FH50" s="63"/>
      <c r="FI50" s="63"/>
      <c r="FJ50" s="63"/>
      <c r="FK50" s="63"/>
      <c r="FL50" s="63"/>
      <c r="FM50" s="63"/>
      <c r="FN50" s="63"/>
      <c r="FO50" s="63"/>
      <c r="FP50" s="63"/>
      <c r="FQ50" s="63"/>
      <c r="FR50" s="63"/>
      <c r="FS50" s="63"/>
      <c r="FT50" s="63"/>
      <c r="FU50" s="63"/>
      <c r="FV50" s="63"/>
      <c r="FW50" s="63"/>
      <c r="FX50" s="63"/>
      <c r="FY50" s="63"/>
      <c r="FZ50" s="63"/>
      <c r="GA50" s="63"/>
      <c r="GB50" s="63"/>
      <c r="GC50" s="63"/>
      <c r="GD50" s="63"/>
      <c r="GE50" s="63"/>
      <c r="GF50" s="63"/>
      <c r="GG50" s="63"/>
      <c r="GH50" s="63"/>
      <c r="GI50" s="63"/>
      <c r="GJ50" s="63"/>
      <c r="GK50" s="63"/>
      <c r="GL50" s="63"/>
      <c r="GM50" s="63"/>
      <c r="GN50" s="63"/>
      <c r="GO50" s="63"/>
      <c r="GP50" s="63"/>
      <c r="GQ50" s="63"/>
      <c r="GR50" s="63"/>
      <c r="GS50" s="63"/>
      <c r="GT50" s="63"/>
      <c r="GU50" s="63"/>
      <c r="GV50" s="63"/>
      <c r="GW50" s="63"/>
      <c r="GX50" s="63"/>
      <c r="GY50" s="63"/>
      <c r="GZ50" s="63"/>
      <c r="HA50" s="63"/>
      <c r="HB50" s="63"/>
      <c r="HC50" s="63"/>
      <c r="HD50" s="63"/>
      <c r="HE50" s="63"/>
      <c r="HF50" s="63"/>
      <c r="HG50" s="63"/>
      <c r="HH50" s="63"/>
      <c r="HI50" s="63"/>
      <c r="HJ50" s="63"/>
      <c r="HK50" s="63"/>
      <c r="HL50" s="63"/>
      <c r="HM50" s="63"/>
      <c r="HN50" s="63"/>
      <c r="HO50" s="63"/>
      <c r="HP50" s="63"/>
      <c r="HQ50" s="63"/>
      <c r="HR50" s="63"/>
      <c r="HS50" s="63"/>
      <c r="HT50" s="63"/>
      <c r="HU50" s="63"/>
      <c r="HV50" s="63"/>
      <c r="HW50" s="63"/>
      <c r="HX50" s="63"/>
      <c r="HY50" s="63"/>
      <c r="HZ50" s="63"/>
      <c r="IA50" s="63"/>
      <c r="IB50" s="63"/>
      <c r="IC50" s="63"/>
      <c r="ID50" s="63"/>
      <c r="IE50" s="63"/>
      <c r="IF50" s="63"/>
      <c r="IG50" s="63"/>
    </row>
    <row r="51" spans="1:241" s="54" customFormat="1" ht="15.75" customHeight="1" x14ac:dyDescent="0.25">
      <c r="A51" s="70" t="s">
        <v>120</v>
      </c>
      <c r="B51" s="70" t="s">
        <v>121</v>
      </c>
      <c r="C51" s="74">
        <v>35</v>
      </c>
      <c r="D51" s="23" t="s">
        <v>72</v>
      </c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2"/>
      <c r="V51" s="63"/>
      <c r="W51" s="63"/>
      <c r="X51" s="63"/>
      <c r="Y51" s="63"/>
      <c r="Z51" s="63"/>
      <c r="AA51" s="63"/>
      <c r="AB51" s="63"/>
      <c r="AC51" s="63"/>
      <c r="AD51" s="63"/>
      <c r="AE51" s="63"/>
      <c r="AF51" s="63"/>
      <c r="AG51" s="63"/>
      <c r="AH51" s="63"/>
      <c r="AI51" s="63"/>
      <c r="AJ51" s="63"/>
      <c r="AK51" s="63"/>
      <c r="AL51" s="63"/>
      <c r="AM51" s="63"/>
      <c r="AN51" s="63"/>
      <c r="AO51" s="63"/>
      <c r="AP51" s="63"/>
      <c r="AQ51" s="63"/>
      <c r="AR51" s="63"/>
      <c r="AS51" s="63"/>
      <c r="AT51" s="63"/>
      <c r="AU51" s="63"/>
      <c r="AV51" s="63"/>
      <c r="AW51" s="63"/>
      <c r="AX51" s="63"/>
      <c r="AY51" s="63"/>
      <c r="AZ51" s="63"/>
      <c r="BA51" s="63"/>
      <c r="BB51" s="63"/>
      <c r="BC51" s="63"/>
      <c r="BD51" s="63"/>
      <c r="BE51" s="63"/>
      <c r="BF51" s="63"/>
      <c r="BG51" s="63"/>
      <c r="BH51" s="63"/>
      <c r="BI51" s="63"/>
      <c r="BJ51" s="63"/>
      <c r="BK51" s="63"/>
      <c r="BL51" s="63"/>
      <c r="BM51" s="63"/>
      <c r="BN51" s="63"/>
      <c r="BO51" s="63"/>
      <c r="BP51" s="63"/>
      <c r="BQ51" s="63"/>
      <c r="BR51" s="63"/>
      <c r="BS51" s="63"/>
      <c r="BT51" s="63"/>
      <c r="BU51" s="63"/>
      <c r="BV51" s="63"/>
      <c r="BW51" s="63"/>
      <c r="BX51" s="63"/>
      <c r="BY51" s="63"/>
      <c r="BZ51" s="63"/>
      <c r="CA51" s="63"/>
      <c r="CB51" s="63"/>
      <c r="CC51" s="63"/>
      <c r="CD51" s="63"/>
      <c r="CE51" s="63"/>
      <c r="CF51" s="63"/>
      <c r="CG51" s="63"/>
      <c r="CH51" s="63"/>
      <c r="CI51" s="63"/>
      <c r="CJ51" s="63"/>
      <c r="CK51" s="63"/>
      <c r="CL51" s="63"/>
      <c r="CM51" s="63"/>
      <c r="CN51" s="63"/>
      <c r="CO51" s="63"/>
      <c r="CP51" s="63"/>
      <c r="CQ51" s="63"/>
      <c r="CR51" s="63"/>
      <c r="CS51" s="63"/>
      <c r="CT51" s="63"/>
      <c r="CU51" s="63"/>
      <c r="CV51" s="63"/>
      <c r="CW51" s="63"/>
      <c r="CX51" s="63"/>
      <c r="CY51" s="63"/>
      <c r="CZ51" s="63"/>
      <c r="DA51" s="63"/>
      <c r="DB51" s="63"/>
      <c r="DC51" s="63"/>
      <c r="DD51" s="63"/>
      <c r="DE51" s="63"/>
      <c r="DF51" s="63"/>
      <c r="DG51" s="63"/>
      <c r="DH51" s="63"/>
      <c r="DI51" s="63"/>
      <c r="DJ51" s="63"/>
      <c r="DK51" s="63"/>
      <c r="DL51" s="63"/>
      <c r="DM51" s="63"/>
      <c r="DN51" s="63"/>
      <c r="DO51" s="63"/>
      <c r="DP51" s="63"/>
      <c r="DQ51" s="63"/>
      <c r="DR51" s="63"/>
      <c r="DS51" s="63"/>
      <c r="DT51" s="63"/>
      <c r="DU51" s="63"/>
      <c r="DV51" s="63"/>
      <c r="DW51" s="63"/>
      <c r="DX51" s="63"/>
      <c r="DY51" s="63"/>
      <c r="DZ51" s="63"/>
      <c r="EA51" s="63"/>
      <c r="EB51" s="63"/>
      <c r="EC51" s="63"/>
      <c r="ED51" s="63"/>
      <c r="EE51" s="63"/>
      <c r="EF51" s="63"/>
      <c r="EG51" s="63"/>
      <c r="EH51" s="63"/>
      <c r="EI51" s="63"/>
      <c r="EJ51" s="63"/>
      <c r="EK51" s="63"/>
      <c r="EL51" s="63"/>
      <c r="EM51" s="63"/>
      <c r="EN51" s="63"/>
      <c r="EO51" s="63"/>
      <c r="EP51" s="63"/>
      <c r="EQ51" s="63"/>
      <c r="ER51" s="63"/>
      <c r="ES51" s="63"/>
      <c r="ET51" s="63"/>
      <c r="EU51" s="63"/>
      <c r="EV51" s="63"/>
      <c r="EW51" s="63"/>
      <c r="EX51" s="63"/>
      <c r="EY51" s="63"/>
      <c r="EZ51" s="63"/>
      <c r="FA51" s="63"/>
      <c r="FB51" s="63"/>
      <c r="FC51" s="63"/>
      <c r="FD51" s="63"/>
      <c r="FE51" s="63"/>
      <c r="FF51" s="63"/>
      <c r="FG51" s="63"/>
      <c r="FH51" s="63"/>
      <c r="FI51" s="63"/>
      <c r="FJ51" s="63"/>
      <c r="FK51" s="63"/>
      <c r="FL51" s="63"/>
      <c r="FM51" s="63"/>
      <c r="FN51" s="63"/>
      <c r="FO51" s="63"/>
      <c r="FP51" s="63"/>
      <c r="FQ51" s="63"/>
      <c r="FR51" s="63"/>
      <c r="FS51" s="63"/>
      <c r="FT51" s="63"/>
      <c r="FU51" s="63"/>
      <c r="FV51" s="63"/>
      <c r="FW51" s="63"/>
      <c r="FX51" s="63"/>
      <c r="FY51" s="63"/>
      <c r="FZ51" s="63"/>
      <c r="GA51" s="63"/>
      <c r="GB51" s="63"/>
      <c r="GC51" s="63"/>
      <c r="GD51" s="63"/>
      <c r="GE51" s="63"/>
      <c r="GF51" s="63"/>
      <c r="GG51" s="63"/>
      <c r="GH51" s="63"/>
      <c r="GI51" s="63"/>
      <c r="GJ51" s="63"/>
      <c r="GK51" s="63"/>
      <c r="GL51" s="63"/>
      <c r="GM51" s="63"/>
      <c r="GN51" s="63"/>
      <c r="GO51" s="63"/>
      <c r="GP51" s="63"/>
      <c r="GQ51" s="63"/>
      <c r="GR51" s="63"/>
      <c r="GS51" s="63"/>
      <c r="GT51" s="63"/>
      <c r="GU51" s="63"/>
      <c r="GV51" s="63"/>
      <c r="GW51" s="63"/>
      <c r="GX51" s="63"/>
      <c r="GY51" s="63"/>
      <c r="GZ51" s="63"/>
      <c r="HA51" s="63"/>
      <c r="HB51" s="63"/>
      <c r="HC51" s="63"/>
      <c r="HD51" s="63"/>
      <c r="HE51" s="63"/>
      <c r="HF51" s="63"/>
      <c r="HG51" s="63"/>
      <c r="HH51" s="63"/>
      <c r="HI51" s="63"/>
      <c r="HJ51" s="63"/>
      <c r="HK51" s="63"/>
      <c r="HL51" s="63"/>
      <c r="HM51" s="63"/>
      <c r="HN51" s="63"/>
      <c r="HO51" s="63"/>
      <c r="HP51" s="63"/>
      <c r="HQ51" s="63"/>
      <c r="HR51" s="63"/>
      <c r="HS51" s="63"/>
      <c r="HT51" s="63"/>
      <c r="HU51" s="63"/>
      <c r="HV51" s="63"/>
      <c r="HW51" s="63"/>
      <c r="HX51" s="63"/>
      <c r="HY51" s="63"/>
      <c r="HZ51" s="63"/>
      <c r="IA51" s="63"/>
      <c r="IB51" s="63"/>
      <c r="IC51" s="63"/>
      <c r="ID51" s="63"/>
      <c r="IE51" s="63"/>
      <c r="IF51" s="63"/>
      <c r="IG51" s="63"/>
    </row>
    <row r="52" spans="1:241" s="54" customFormat="1" ht="16.5" x14ac:dyDescent="0.25">
      <c r="A52" s="70" t="s">
        <v>122</v>
      </c>
      <c r="B52" s="70" t="s">
        <v>123</v>
      </c>
      <c r="C52" s="74">
        <v>900</v>
      </c>
      <c r="D52" s="57" t="s">
        <v>56</v>
      </c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2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63"/>
      <c r="AL52" s="63"/>
      <c r="AM52" s="63"/>
      <c r="AN52" s="63"/>
      <c r="AO52" s="63"/>
      <c r="AP52" s="63"/>
      <c r="AQ52" s="63"/>
      <c r="AR52" s="63"/>
      <c r="AS52" s="63"/>
      <c r="AT52" s="63"/>
      <c r="AU52" s="63"/>
      <c r="AV52" s="63"/>
      <c r="AW52" s="63"/>
      <c r="AX52" s="63"/>
      <c r="AY52" s="63"/>
      <c r="AZ52" s="63"/>
      <c r="BA52" s="63"/>
      <c r="BB52" s="63"/>
      <c r="BC52" s="63"/>
      <c r="BD52" s="63"/>
      <c r="BE52" s="63"/>
      <c r="BF52" s="63"/>
      <c r="BG52" s="63"/>
      <c r="BH52" s="63"/>
      <c r="BI52" s="63"/>
      <c r="BJ52" s="63"/>
      <c r="BK52" s="63"/>
      <c r="BL52" s="63"/>
      <c r="BM52" s="63"/>
      <c r="BN52" s="63"/>
      <c r="BO52" s="63"/>
      <c r="BP52" s="63"/>
      <c r="BQ52" s="63"/>
      <c r="BR52" s="63"/>
      <c r="BS52" s="63"/>
      <c r="BT52" s="63"/>
      <c r="BU52" s="63"/>
      <c r="BV52" s="63"/>
      <c r="BW52" s="63"/>
      <c r="BX52" s="63"/>
      <c r="BY52" s="63"/>
      <c r="BZ52" s="63"/>
      <c r="CA52" s="63"/>
      <c r="CB52" s="63"/>
      <c r="CC52" s="63"/>
      <c r="CD52" s="63"/>
      <c r="CE52" s="63"/>
      <c r="CF52" s="63"/>
      <c r="CG52" s="63"/>
      <c r="CH52" s="63"/>
      <c r="CI52" s="63"/>
      <c r="CJ52" s="63"/>
      <c r="CK52" s="63"/>
      <c r="CL52" s="63"/>
      <c r="CM52" s="63"/>
      <c r="CN52" s="63"/>
      <c r="CO52" s="63"/>
      <c r="CP52" s="63"/>
      <c r="CQ52" s="63"/>
      <c r="CR52" s="63"/>
      <c r="CS52" s="63"/>
      <c r="CT52" s="63"/>
      <c r="CU52" s="63"/>
      <c r="CV52" s="63"/>
      <c r="CW52" s="63"/>
      <c r="CX52" s="63"/>
      <c r="CY52" s="63"/>
      <c r="CZ52" s="63"/>
      <c r="DA52" s="63"/>
      <c r="DB52" s="63"/>
      <c r="DC52" s="63"/>
      <c r="DD52" s="63"/>
      <c r="DE52" s="63"/>
      <c r="DF52" s="63"/>
      <c r="DG52" s="63"/>
      <c r="DH52" s="63"/>
      <c r="DI52" s="63"/>
      <c r="DJ52" s="63"/>
      <c r="DK52" s="63"/>
      <c r="DL52" s="63"/>
      <c r="DM52" s="63"/>
      <c r="DN52" s="63"/>
      <c r="DO52" s="63"/>
      <c r="DP52" s="63"/>
      <c r="DQ52" s="63"/>
      <c r="DR52" s="63"/>
      <c r="DS52" s="63"/>
      <c r="DT52" s="63"/>
      <c r="DU52" s="63"/>
      <c r="DV52" s="63"/>
      <c r="DW52" s="63"/>
      <c r="DX52" s="63"/>
      <c r="DY52" s="63"/>
      <c r="DZ52" s="63"/>
      <c r="EA52" s="63"/>
      <c r="EB52" s="63"/>
      <c r="EC52" s="63"/>
      <c r="ED52" s="63"/>
      <c r="EE52" s="63"/>
      <c r="EF52" s="63"/>
      <c r="EG52" s="63"/>
      <c r="EH52" s="63"/>
      <c r="EI52" s="63"/>
      <c r="EJ52" s="63"/>
      <c r="EK52" s="63"/>
      <c r="EL52" s="63"/>
      <c r="EM52" s="63"/>
      <c r="EN52" s="63"/>
      <c r="EO52" s="63"/>
      <c r="EP52" s="63"/>
      <c r="EQ52" s="63"/>
      <c r="ER52" s="63"/>
      <c r="ES52" s="63"/>
      <c r="ET52" s="63"/>
      <c r="EU52" s="63"/>
      <c r="EV52" s="63"/>
      <c r="EW52" s="63"/>
      <c r="EX52" s="63"/>
      <c r="EY52" s="63"/>
      <c r="EZ52" s="63"/>
      <c r="FA52" s="63"/>
      <c r="FB52" s="63"/>
      <c r="FC52" s="63"/>
      <c r="FD52" s="63"/>
      <c r="FE52" s="63"/>
      <c r="FF52" s="63"/>
      <c r="FG52" s="63"/>
      <c r="FH52" s="63"/>
      <c r="FI52" s="63"/>
      <c r="FJ52" s="63"/>
      <c r="FK52" s="63"/>
      <c r="FL52" s="63"/>
      <c r="FM52" s="63"/>
      <c r="FN52" s="63"/>
      <c r="FO52" s="63"/>
      <c r="FP52" s="63"/>
      <c r="FQ52" s="63"/>
      <c r="FR52" s="63"/>
      <c r="FS52" s="63"/>
      <c r="FT52" s="63"/>
      <c r="FU52" s="63"/>
      <c r="FV52" s="63"/>
      <c r="FW52" s="63"/>
      <c r="FX52" s="63"/>
      <c r="FY52" s="63"/>
      <c r="FZ52" s="63"/>
      <c r="GA52" s="63"/>
      <c r="GB52" s="63"/>
      <c r="GC52" s="63"/>
      <c r="GD52" s="63"/>
      <c r="GE52" s="63"/>
      <c r="GF52" s="63"/>
      <c r="GG52" s="63"/>
      <c r="GH52" s="63"/>
      <c r="GI52" s="63"/>
      <c r="GJ52" s="63"/>
      <c r="GK52" s="63"/>
      <c r="GL52" s="63"/>
      <c r="GM52" s="63"/>
      <c r="GN52" s="63"/>
      <c r="GO52" s="63"/>
      <c r="GP52" s="63"/>
      <c r="GQ52" s="63"/>
      <c r="GR52" s="63"/>
      <c r="GS52" s="63"/>
      <c r="GT52" s="63"/>
      <c r="GU52" s="63"/>
      <c r="GV52" s="63"/>
      <c r="GW52" s="63"/>
      <c r="GX52" s="63"/>
      <c r="GY52" s="63"/>
      <c r="GZ52" s="63"/>
      <c r="HA52" s="63"/>
      <c r="HB52" s="63"/>
      <c r="HC52" s="63"/>
      <c r="HD52" s="63"/>
      <c r="HE52" s="63"/>
      <c r="HF52" s="63"/>
      <c r="HG52" s="63"/>
      <c r="HH52" s="63"/>
      <c r="HI52" s="63"/>
      <c r="HJ52" s="63"/>
      <c r="HK52" s="63"/>
      <c r="HL52" s="63"/>
      <c r="HM52" s="63"/>
      <c r="HN52" s="63"/>
      <c r="HO52" s="63"/>
      <c r="HP52" s="63"/>
      <c r="HQ52" s="63"/>
      <c r="HR52" s="63"/>
      <c r="HS52" s="63"/>
      <c r="HT52" s="63"/>
      <c r="HU52" s="63"/>
      <c r="HV52" s="63"/>
      <c r="HW52" s="63"/>
      <c r="HX52" s="63"/>
      <c r="HY52" s="63"/>
      <c r="HZ52" s="63"/>
      <c r="IA52" s="63"/>
      <c r="IB52" s="63"/>
      <c r="IC52" s="63"/>
      <c r="ID52" s="63"/>
      <c r="IE52" s="63"/>
      <c r="IF52" s="63"/>
      <c r="IG52" s="63"/>
    </row>
    <row r="53" spans="1:241" s="54" customFormat="1" ht="16.5" x14ac:dyDescent="0.25">
      <c r="A53" s="55" t="s">
        <v>90</v>
      </c>
      <c r="B53" s="55" t="s">
        <v>54</v>
      </c>
      <c r="C53" s="58">
        <f>C28*C46/1000</f>
        <v>9.9846153846153847</v>
      </c>
      <c r="D53" s="57" t="s">
        <v>55</v>
      </c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2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/>
      <c r="AP53" s="63"/>
      <c r="AQ53" s="63"/>
      <c r="AR53" s="63"/>
      <c r="AS53" s="63"/>
      <c r="AT53" s="63"/>
      <c r="AU53" s="63"/>
      <c r="AV53" s="63"/>
      <c r="AW53" s="63"/>
      <c r="AX53" s="63"/>
      <c r="AY53" s="63"/>
      <c r="AZ53" s="63"/>
      <c r="BA53" s="63"/>
      <c r="BB53" s="63"/>
      <c r="BC53" s="63"/>
      <c r="BD53" s="63"/>
      <c r="BE53" s="63"/>
      <c r="BF53" s="63"/>
      <c r="BG53" s="63"/>
      <c r="BH53" s="63"/>
      <c r="BI53" s="63"/>
      <c r="BJ53" s="63"/>
      <c r="BK53" s="63"/>
      <c r="BL53" s="63"/>
      <c r="BM53" s="63"/>
      <c r="BN53" s="63"/>
      <c r="BO53" s="63"/>
      <c r="BP53" s="63"/>
      <c r="BQ53" s="63"/>
      <c r="BR53" s="63"/>
      <c r="BS53" s="63"/>
      <c r="BT53" s="63"/>
      <c r="BU53" s="63"/>
      <c r="BV53" s="63"/>
      <c r="BW53" s="63"/>
      <c r="BX53" s="63"/>
      <c r="BY53" s="63"/>
      <c r="BZ53" s="63"/>
      <c r="CA53" s="63"/>
      <c r="CB53" s="63"/>
      <c r="CC53" s="63"/>
      <c r="CD53" s="63"/>
      <c r="CE53" s="63"/>
      <c r="CF53" s="63"/>
      <c r="CG53" s="63"/>
      <c r="CH53" s="63"/>
      <c r="CI53" s="63"/>
      <c r="CJ53" s="63"/>
      <c r="CK53" s="63"/>
      <c r="CL53" s="63"/>
      <c r="CM53" s="63"/>
      <c r="CN53" s="63"/>
      <c r="CO53" s="63"/>
      <c r="CP53" s="63"/>
      <c r="CQ53" s="63"/>
      <c r="CR53" s="63"/>
      <c r="CS53" s="63"/>
      <c r="CT53" s="63"/>
      <c r="CU53" s="63"/>
      <c r="CV53" s="63"/>
      <c r="CW53" s="63"/>
      <c r="CX53" s="63"/>
      <c r="CY53" s="63"/>
      <c r="CZ53" s="63"/>
      <c r="DA53" s="63"/>
      <c r="DB53" s="63"/>
      <c r="DC53" s="63"/>
      <c r="DD53" s="63"/>
      <c r="DE53" s="63"/>
      <c r="DF53" s="63"/>
      <c r="DG53" s="63"/>
      <c r="DH53" s="63"/>
      <c r="DI53" s="63"/>
      <c r="DJ53" s="63"/>
      <c r="DK53" s="63"/>
      <c r="DL53" s="63"/>
      <c r="DM53" s="63"/>
      <c r="DN53" s="63"/>
      <c r="DO53" s="63"/>
      <c r="DP53" s="63"/>
      <c r="DQ53" s="63"/>
      <c r="DR53" s="63"/>
      <c r="DS53" s="63"/>
      <c r="DT53" s="63"/>
      <c r="DU53" s="63"/>
      <c r="DV53" s="63"/>
      <c r="DW53" s="63"/>
      <c r="DX53" s="63"/>
      <c r="DY53" s="63"/>
      <c r="DZ53" s="63"/>
      <c r="EA53" s="63"/>
      <c r="EB53" s="63"/>
      <c r="EC53" s="63"/>
      <c r="ED53" s="63"/>
      <c r="EE53" s="63"/>
      <c r="EF53" s="63"/>
      <c r="EG53" s="63"/>
      <c r="EH53" s="63"/>
      <c r="EI53" s="63"/>
      <c r="EJ53" s="63"/>
      <c r="EK53" s="63"/>
      <c r="EL53" s="63"/>
      <c r="EM53" s="63"/>
      <c r="EN53" s="63"/>
      <c r="EO53" s="63"/>
      <c r="EP53" s="63"/>
      <c r="EQ53" s="63"/>
      <c r="ER53" s="63"/>
      <c r="ES53" s="63"/>
      <c r="ET53" s="63"/>
      <c r="EU53" s="63"/>
      <c r="EV53" s="63"/>
      <c r="EW53" s="63"/>
      <c r="EX53" s="63"/>
      <c r="EY53" s="63"/>
      <c r="EZ53" s="63"/>
      <c r="FA53" s="63"/>
      <c r="FB53" s="63"/>
      <c r="FC53" s="63"/>
      <c r="FD53" s="63"/>
      <c r="FE53" s="63"/>
      <c r="FF53" s="63"/>
      <c r="FG53" s="63"/>
      <c r="FH53" s="63"/>
      <c r="FI53" s="63"/>
      <c r="FJ53" s="63"/>
      <c r="FK53" s="63"/>
      <c r="FL53" s="63"/>
      <c r="FM53" s="63"/>
      <c r="FN53" s="63"/>
      <c r="FO53" s="63"/>
      <c r="FP53" s="63"/>
      <c r="FQ53" s="63"/>
      <c r="FR53" s="63"/>
      <c r="FS53" s="63"/>
      <c r="FT53" s="63"/>
      <c r="FU53" s="63"/>
      <c r="FV53" s="63"/>
      <c r="FW53" s="63"/>
      <c r="FX53" s="63"/>
      <c r="FY53" s="63"/>
      <c r="FZ53" s="63"/>
      <c r="GA53" s="63"/>
      <c r="GB53" s="63"/>
      <c r="GC53" s="63"/>
      <c r="GD53" s="63"/>
      <c r="GE53" s="63"/>
      <c r="GF53" s="63"/>
      <c r="GG53" s="63"/>
      <c r="GH53" s="63"/>
      <c r="GI53" s="63"/>
      <c r="GJ53" s="63"/>
      <c r="GK53" s="63"/>
      <c r="GL53" s="63"/>
      <c r="GM53" s="63"/>
      <c r="GN53" s="63"/>
      <c r="GO53" s="63"/>
      <c r="GP53" s="63"/>
      <c r="GQ53" s="63"/>
      <c r="GR53" s="63"/>
      <c r="GS53" s="63"/>
      <c r="GT53" s="63"/>
      <c r="GU53" s="63"/>
      <c r="GV53" s="63"/>
      <c r="GW53" s="63"/>
      <c r="GX53" s="63"/>
      <c r="GY53" s="63"/>
      <c r="GZ53" s="63"/>
      <c r="HA53" s="63"/>
      <c r="HB53" s="63"/>
      <c r="HC53" s="63"/>
      <c r="HD53" s="63"/>
      <c r="HE53" s="63"/>
      <c r="HF53" s="63"/>
      <c r="HG53" s="63"/>
      <c r="HH53" s="63"/>
      <c r="HI53" s="63"/>
      <c r="HJ53" s="63"/>
      <c r="HK53" s="63"/>
      <c r="HL53" s="63"/>
      <c r="HM53" s="63"/>
      <c r="HN53" s="63"/>
      <c r="HO53" s="63"/>
      <c r="HP53" s="63"/>
      <c r="HQ53" s="63"/>
      <c r="HR53" s="63"/>
      <c r="HS53" s="63"/>
      <c r="HT53" s="63"/>
      <c r="HU53" s="63"/>
      <c r="HV53" s="63"/>
      <c r="HW53" s="63"/>
      <c r="HX53" s="63"/>
      <c r="HY53" s="63"/>
      <c r="HZ53" s="63"/>
      <c r="IA53" s="63"/>
      <c r="IB53" s="63"/>
      <c r="IC53" s="63"/>
      <c r="ID53" s="63"/>
      <c r="IE53" s="63"/>
      <c r="IF53" s="63"/>
      <c r="IG53" s="63"/>
    </row>
    <row r="54" spans="1:241" s="54" customFormat="1" ht="16.5" x14ac:dyDescent="0.25">
      <c r="A54" s="55" t="s">
        <v>91</v>
      </c>
      <c r="B54" s="55" t="s">
        <v>57</v>
      </c>
      <c r="C54" s="56">
        <f>C27*C52/1000</f>
        <v>18</v>
      </c>
      <c r="D54" s="57" t="s">
        <v>58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2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/>
      <c r="AJ54" s="63"/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/>
      <c r="AZ54" s="63"/>
      <c r="BA54" s="63"/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3"/>
      <c r="BN54" s="63"/>
      <c r="BO54" s="63"/>
      <c r="BP54" s="63"/>
      <c r="BQ54" s="63"/>
      <c r="BR54" s="63"/>
      <c r="BS54" s="63"/>
      <c r="BT54" s="63"/>
      <c r="BU54" s="63"/>
      <c r="BV54" s="63"/>
      <c r="BW54" s="63"/>
      <c r="BX54" s="63"/>
      <c r="BY54" s="63"/>
      <c r="BZ54" s="63"/>
      <c r="CA54" s="63"/>
      <c r="CB54" s="63"/>
      <c r="CC54" s="63"/>
      <c r="CD54" s="63"/>
      <c r="CE54" s="63"/>
      <c r="CF54" s="63"/>
      <c r="CG54" s="63"/>
      <c r="CH54" s="63"/>
      <c r="CI54" s="63"/>
      <c r="CJ54" s="63"/>
      <c r="CK54" s="63"/>
      <c r="CL54" s="63"/>
      <c r="CM54" s="63"/>
      <c r="CN54" s="63"/>
      <c r="CO54" s="63"/>
      <c r="CP54" s="63"/>
      <c r="CQ54" s="63"/>
      <c r="CR54" s="63"/>
      <c r="CS54" s="63"/>
      <c r="CT54" s="63"/>
      <c r="CU54" s="63"/>
      <c r="CV54" s="63"/>
      <c r="CW54" s="63"/>
      <c r="CX54" s="63"/>
      <c r="CY54" s="63"/>
      <c r="CZ54" s="63"/>
      <c r="DA54" s="63"/>
      <c r="DB54" s="63"/>
      <c r="DC54" s="63"/>
      <c r="DD54" s="63"/>
      <c r="DE54" s="63"/>
      <c r="DF54" s="63"/>
      <c r="DG54" s="63"/>
      <c r="DH54" s="63"/>
      <c r="DI54" s="63"/>
      <c r="DJ54" s="63"/>
      <c r="DK54" s="63"/>
      <c r="DL54" s="63"/>
      <c r="DM54" s="63"/>
      <c r="DN54" s="63"/>
      <c r="DO54" s="63"/>
      <c r="DP54" s="63"/>
      <c r="DQ54" s="63"/>
      <c r="DR54" s="63"/>
      <c r="DS54" s="63"/>
      <c r="DT54" s="63"/>
      <c r="DU54" s="63"/>
      <c r="DV54" s="63"/>
      <c r="DW54" s="63"/>
      <c r="DX54" s="63"/>
      <c r="DY54" s="63"/>
      <c r="DZ54" s="63"/>
      <c r="EA54" s="63"/>
      <c r="EB54" s="63"/>
      <c r="EC54" s="63"/>
      <c r="ED54" s="63"/>
      <c r="EE54" s="63"/>
      <c r="EF54" s="63"/>
      <c r="EG54" s="63"/>
      <c r="EH54" s="63"/>
      <c r="EI54" s="63"/>
      <c r="EJ54" s="63"/>
      <c r="EK54" s="63"/>
      <c r="EL54" s="63"/>
      <c r="EM54" s="63"/>
      <c r="EN54" s="63"/>
      <c r="EO54" s="63"/>
      <c r="EP54" s="63"/>
      <c r="EQ54" s="63"/>
      <c r="ER54" s="63"/>
      <c r="ES54" s="63"/>
      <c r="ET54" s="63"/>
      <c r="EU54" s="63"/>
      <c r="EV54" s="63"/>
      <c r="EW54" s="63"/>
      <c r="EX54" s="63"/>
      <c r="EY54" s="63"/>
      <c r="EZ54" s="63"/>
      <c r="FA54" s="63"/>
      <c r="FB54" s="63"/>
      <c r="FC54" s="63"/>
      <c r="FD54" s="63"/>
      <c r="FE54" s="63"/>
      <c r="FF54" s="63"/>
      <c r="FG54" s="63"/>
      <c r="FH54" s="63"/>
      <c r="FI54" s="63"/>
      <c r="FJ54" s="63"/>
      <c r="FK54" s="63"/>
      <c r="FL54" s="63"/>
      <c r="FM54" s="63"/>
      <c r="FN54" s="63"/>
      <c r="FO54" s="63"/>
      <c r="FP54" s="63"/>
      <c r="FQ54" s="63"/>
      <c r="FR54" s="63"/>
      <c r="FS54" s="63"/>
      <c r="FT54" s="63"/>
      <c r="FU54" s="63"/>
      <c r="FV54" s="63"/>
      <c r="FW54" s="63"/>
      <c r="FX54" s="63"/>
      <c r="FY54" s="63"/>
      <c r="FZ54" s="63"/>
      <c r="GA54" s="63"/>
      <c r="GB54" s="63"/>
      <c r="GC54" s="63"/>
      <c r="GD54" s="63"/>
      <c r="GE54" s="63"/>
      <c r="GF54" s="63"/>
      <c r="GG54" s="63"/>
      <c r="GH54" s="63"/>
      <c r="GI54" s="63"/>
      <c r="GJ54" s="63"/>
      <c r="GK54" s="63"/>
      <c r="GL54" s="63"/>
      <c r="GM54" s="63"/>
      <c r="GN54" s="63"/>
      <c r="GO54" s="63"/>
      <c r="GP54" s="63"/>
      <c r="GQ54" s="63"/>
      <c r="GR54" s="63"/>
      <c r="GS54" s="63"/>
      <c r="GT54" s="63"/>
      <c r="GU54" s="63"/>
      <c r="GV54" s="63"/>
      <c r="GW54" s="63"/>
      <c r="GX54" s="63"/>
      <c r="GY54" s="63"/>
      <c r="GZ54" s="63"/>
      <c r="HA54" s="63"/>
      <c r="HB54" s="63"/>
      <c r="HC54" s="63"/>
      <c r="HD54" s="63"/>
      <c r="HE54" s="63"/>
      <c r="HF54" s="63"/>
      <c r="HG54" s="63"/>
      <c r="HH54" s="63"/>
      <c r="HI54" s="63"/>
      <c r="HJ54" s="63"/>
      <c r="HK54" s="63"/>
      <c r="HL54" s="63"/>
      <c r="HM54" s="63"/>
      <c r="HN54" s="63"/>
      <c r="HO54" s="63"/>
      <c r="HP54" s="63"/>
      <c r="HQ54" s="63"/>
      <c r="HR54" s="63"/>
      <c r="HS54" s="63"/>
      <c r="HT54" s="63"/>
      <c r="HU54" s="63"/>
      <c r="HV54" s="63"/>
      <c r="HW54" s="63"/>
      <c r="HX54" s="63"/>
      <c r="HY54" s="63"/>
      <c r="HZ54" s="63"/>
      <c r="IA54" s="63"/>
      <c r="IB54" s="63"/>
      <c r="IC54" s="63"/>
      <c r="ID54" s="63"/>
      <c r="IE54" s="63"/>
      <c r="IF54" s="63"/>
      <c r="IG54" s="63"/>
    </row>
    <row r="55" spans="1:241" s="54" customFormat="1" ht="16.5" x14ac:dyDescent="0.25">
      <c r="A55" s="55" t="s">
        <v>59</v>
      </c>
      <c r="B55" s="55" t="s">
        <v>60</v>
      </c>
      <c r="C55" s="58">
        <f>(C46*C46+C44*C44/12)*C33/100*C49/1000</f>
        <v>106.47313418521342</v>
      </c>
      <c r="D55" s="57" t="s">
        <v>68</v>
      </c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2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63"/>
      <c r="BP55" s="63"/>
      <c r="BQ55" s="63"/>
      <c r="BR55" s="63"/>
      <c r="BS55" s="63"/>
      <c r="BT55" s="63"/>
      <c r="BU55" s="63"/>
      <c r="BV55" s="63"/>
      <c r="BW55" s="63"/>
      <c r="BX55" s="63"/>
      <c r="BY55" s="63"/>
      <c r="BZ55" s="63"/>
      <c r="CA55" s="63"/>
      <c r="CB55" s="63"/>
      <c r="CC55" s="63"/>
      <c r="CD55" s="63"/>
      <c r="CE55" s="63"/>
      <c r="CF55" s="63"/>
      <c r="CG55" s="63"/>
      <c r="CH55" s="63"/>
      <c r="CI55" s="63"/>
      <c r="CJ55" s="63"/>
      <c r="CK55" s="63"/>
      <c r="CL55" s="63"/>
      <c r="CM55" s="63"/>
      <c r="CN55" s="63"/>
      <c r="CO55" s="63"/>
      <c r="CP55" s="63"/>
      <c r="CQ55" s="63"/>
      <c r="CR55" s="63"/>
      <c r="CS55" s="63"/>
      <c r="CT55" s="63"/>
      <c r="CU55" s="63"/>
      <c r="CV55" s="63"/>
      <c r="CW55" s="63"/>
      <c r="CX55" s="63"/>
      <c r="CY55" s="63"/>
      <c r="CZ55" s="63"/>
      <c r="DA55" s="63"/>
      <c r="DB55" s="63"/>
      <c r="DC55" s="63"/>
      <c r="DD55" s="63"/>
      <c r="DE55" s="63"/>
      <c r="DF55" s="63"/>
      <c r="DG55" s="63"/>
      <c r="DH55" s="63"/>
      <c r="DI55" s="63"/>
      <c r="DJ55" s="63"/>
      <c r="DK55" s="63"/>
      <c r="DL55" s="63"/>
      <c r="DM55" s="63"/>
      <c r="DN55" s="63"/>
      <c r="DO55" s="63"/>
      <c r="DP55" s="63"/>
      <c r="DQ55" s="63"/>
      <c r="DR55" s="63"/>
      <c r="DS55" s="63"/>
      <c r="DT55" s="63"/>
      <c r="DU55" s="63"/>
      <c r="DV55" s="63"/>
      <c r="DW55" s="63"/>
      <c r="DX55" s="63"/>
      <c r="DY55" s="63"/>
      <c r="DZ55" s="63"/>
      <c r="EA55" s="63"/>
      <c r="EB55" s="63"/>
      <c r="EC55" s="63"/>
      <c r="ED55" s="63"/>
      <c r="EE55" s="63"/>
      <c r="EF55" s="63"/>
      <c r="EG55" s="63"/>
      <c r="EH55" s="63"/>
      <c r="EI55" s="63"/>
      <c r="EJ55" s="63"/>
      <c r="EK55" s="63"/>
      <c r="EL55" s="63"/>
      <c r="EM55" s="63"/>
      <c r="EN55" s="63"/>
      <c r="EO55" s="63"/>
      <c r="EP55" s="63"/>
      <c r="EQ55" s="63"/>
      <c r="ER55" s="63"/>
      <c r="ES55" s="63"/>
      <c r="ET55" s="63"/>
      <c r="EU55" s="63"/>
      <c r="EV55" s="63"/>
      <c r="EW55" s="63"/>
      <c r="EX55" s="63"/>
      <c r="EY55" s="63"/>
      <c r="EZ55" s="63"/>
      <c r="FA55" s="63"/>
      <c r="FB55" s="63"/>
      <c r="FC55" s="63"/>
      <c r="FD55" s="63"/>
      <c r="FE55" s="63"/>
      <c r="FF55" s="63"/>
      <c r="FG55" s="63"/>
      <c r="FH55" s="63"/>
      <c r="FI55" s="63"/>
      <c r="FJ55" s="63"/>
      <c r="FK55" s="63"/>
      <c r="FL55" s="63"/>
      <c r="FM55" s="63"/>
      <c r="FN55" s="63"/>
      <c r="FO55" s="63"/>
      <c r="FP55" s="63"/>
      <c r="FQ55" s="63"/>
      <c r="FR55" s="63"/>
      <c r="FS55" s="63"/>
      <c r="FT55" s="63"/>
      <c r="FU55" s="63"/>
      <c r="FV55" s="63"/>
      <c r="FW55" s="63"/>
      <c r="FX55" s="63"/>
      <c r="FY55" s="63"/>
      <c r="FZ55" s="63"/>
      <c r="GA55" s="63"/>
      <c r="GB55" s="63"/>
      <c r="GC55" s="63"/>
      <c r="GD55" s="63"/>
      <c r="GE55" s="63"/>
      <c r="GF55" s="63"/>
      <c r="GG55" s="63"/>
      <c r="GH55" s="63"/>
      <c r="GI55" s="63"/>
      <c r="GJ55" s="63"/>
      <c r="GK55" s="63"/>
      <c r="GL55" s="63"/>
      <c r="GM55" s="63"/>
      <c r="GN55" s="63"/>
      <c r="GO55" s="63"/>
      <c r="GP55" s="63"/>
      <c r="GQ55" s="63"/>
      <c r="GR55" s="63"/>
      <c r="GS55" s="63"/>
      <c r="GT55" s="63"/>
      <c r="GU55" s="63"/>
      <c r="GV55" s="63"/>
      <c r="GW55" s="63"/>
      <c r="GX55" s="63"/>
      <c r="GY55" s="63"/>
      <c r="GZ55" s="63"/>
      <c r="HA55" s="63"/>
      <c r="HB55" s="63"/>
      <c r="HC55" s="63"/>
      <c r="HD55" s="63"/>
      <c r="HE55" s="63"/>
      <c r="HF55" s="63"/>
      <c r="HG55" s="63"/>
      <c r="HH55" s="63"/>
      <c r="HI55" s="63"/>
      <c r="HJ55" s="63"/>
      <c r="HK55" s="63"/>
      <c r="HL55" s="63"/>
      <c r="HM55" s="63"/>
      <c r="HN55" s="63"/>
      <c r="HO55" s="63"/>
      <c r="HP55" s="63"/>
      <c r="HQ55" s="63"/>
      <c r="HR55" s="63"/>
      <c r="HS55" s="63"/>
      <c r="HT55" s="63"/>
      <c r="HU55" s="63"/>
      <c r="HV55" s="63"/>
      <c r="HW55" s="63"/>
      <c r="HX55" s="63"/>
      <c r="HY55" s="63"/>
      <c r="HZ55" s="63"/>
      <c r="IA55" s="63"/>
      <c r="IB55" s="63"/>
      <c r="IC55" s="63"/>
      <c r="ID55" s="63"/>
      <c r="IE55" s="63"/>
      <c r="IF55" s="63"/>
      <c r="IG55" s="63"/>
    </row>
    <row r="56" spans="1:241" s="54" customFormat="1" ht="16.5" x14ac:dyDescent="0.25">
      <c r="A56" s="55" t="s">
        <v>61</v>
      </c>
      <c r="B56" s="55" t="s">
        <v>62</v>
      </c>
      <c r="C56" s="58">
        <f>(C27*(C45-C44)*C51/6+C27*C45*C50/6)*C43*10^(-6)</f>
        <v>64.564623529660651</v>
      </c>
      <c r="D56" s="57" t="s">
        <v>68</v>
      </c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2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  <c r="AZ56" s="63"/>
      <c r="BA56" s="63"/>
      <c r="BB56" s="63"/>
      <c r="BC56" s="63"/>
      <c r="BD56" s="63"/>
      <c r="BE56" s="63"/>
      <c r="BF56" s="63"/>
      <c r="BG56" s="63"/>
      <c r="BH56" s="63"/>
      <c r="BI56" s="63"/>
      <c r="BJ56" s="63"/>
      <c r="BK56" s="63"/>
      <c r="BL56" s="63"/>
      <c r="BM56" s="63"/>
      <c r="BN56" s="63"/>
      <c r="BO56" s="63"/>
      <c r="BP56" s="63"/>
      <c r="BQ56" s="63"/>
      <c r="BR56" s="63"/>
      <c r="BS56" s="63"/>
      <c r="BT56" s="63"/>
      <c r="BU56" s="63"/>
      <c r="BV56" s="63"/>
      <c r="BW56" s="63"/>
      <c r="BX56" s="63"/>
      <c r="BY56" s="63"/>
      <c r="BZ56" s="63"/>
      <c r="CA56" s="63"/>
      <c r="CB56" s="63"/>
      <c r="CC56" s="63"/>
      <c r="CD56" s="63"/>
      <c r="CE56" s="63"/>
      <c r="CF56" s="63"/>
      <c r="CG56" s="63"/>
      <c r="CH56" s="63"/>
      <c r="CI56" s="63"/>
      <c r="CJ56" s="63"/>
      <c r="CK56" s="63"/>
      <c r="CL56" s="63"/>
      <c r="CM56" s="63"/>
      <c r="CN56" s="63"/>
      <c r="CO56" s="63"/>
      <c r="CP56" s="63"/>
      <c r="CQ56" s="63"/>
      <c r="CR56" s="63"/>
      <c r="CS56" s="63"/>
      <c r="CT56" s="63"/>
      <c r="CU56" s="63"/>
      <c r="CV56" s="63"/>
      <c r="CW56" s="63"/>
      <c r="CX56" s="63"/>
      <c r="CY56" s="63"/>
      <c r="CZ56" s="63"/>
      <c r="DA56" s="63"/>
      <c r="DB56" s="63"/>
      <c r="DC56" s="63"/>
      <c r="DD56" s="63"/>
      <c r="DE56" s="63"/>
      <c r="DF56" s="63"/>
      <c r="DG56" s="63"/>
      <c r="DH56" s="63"/>
      <c r="DI56" s="63"/>
      <c r="DJ56" s="63"/>
      <c r="DK56" s="63"/>
      <c r="DL56" s="63"/>
      <c r="DM56" s="63"/>
      <c r="DN56" s="63"/>
      <c r="DO56" s="63"/>
      <c r="DP56" s="63"/>
      <c r="DQ56" s="63"/>
      <c r="DR56" s="63"/>
      <c r="DS56" s="63"/>
      <c r="DT56" s="63"/>
      <c r="DU56" s="63"/>
      <c r="DV56" s="63"/>
      <c r="DW56" s="63"/>
      <c r="DX56" s="63"/>
      <c r="DY56" s="63"/>
      <c r="DZ56" s="63"/>
      <c r="EA56" s="63"/>
      <c r="EB56" s="63"/>
      <c r="EC56" s="63"/>
      <c r="ED56" s="63"/>
      <c r="EE56" s="63"/>
      <c r="EF56" s="63"/>
      <c r="EG56" s="63"/>
      <c r="EH56" s="63"/>
      <c r="EI56" s="63"/>
      <c r="EJ56" s="63"/>
      <c r="EK56" s="63"/>
      <c r="EL56" s="63"/>
      <c r="EM56" s="63"/>
      <c r="EN56" s="63"/>
      <c r="EO56" s="63"/>
      <c r="EP56" s="63"/>
      <c r="EQ56" s="63"/>
      <c r="ER56" s="63"/>
      <c r="ES56" s="63"/>
      <c r="ET56" s="63"/>
      <c r="EU56" s="63"/>
      <c r="EV56" s="63"/>
      <c r="EW56" s="63"/>
      <c r="EX56" s="63"/>
      <c r="EY56" s="63"/>
      <c r="EZ56" s="63"/>
      <c r="FA56" s="63"/>
      <c r="FB56" s="63"/>
      <c r="FC56" s="63"/>
      <c r="FD56" s="63"/>
      <c r="FE56" s="63"/>
      <c r="FF56" s="63"/>
      <c r="FG56" s="63"/>
      <c r="FH56" s="63"/>
      <c r="FI56" s="63"/>
      <c r="FJ56" s="63"/>
      <c r="FK56" s="63"/>
      <c r="FL56" s="63"/>
      <c r="FM56" s="63"/>
      <c r="FN56" s="63"/>
      <c r="FO56" s="63"/>
      <c r="FP56" s="63"/>
      <c r="FQ56" s="63"/>
      <c r="FR56" s="63"/>
      <c r="FS56" s="63"/>
      <c r="FT56" s="63"/>
      <c r="FU56" s="63"/>
      <c r="FV56" s="63"/>
      <c r="FW56" s="63"/>
      <c r="FX56" s="63"/>
      <c r="FY56" s="63"/>
      <c r="FZ56" s="63"/>
      <c r="GA56" s="63"/>
      <c r="GB56" s="63"/>
      <c r="GC56" s="63"/>
      <c r="GD56" s="63"/>
      <c r="GE56" s="63"/>
      <c r="GF56" s="63"/>
      <c r="GG56" s="63"/>
      <c r="GH56" s="63"/>
      <c r="GI56" s="63"/>
      <c r="GJ56" s="63"/>
      <c r="GK56" s="63"/>
      <c r="GL56" s="63"/>
      <c r="GM56" s="63"/>
      <c r="GN56" s="63"/>
      <c r="GO56" s="63"/>
      <c r="GP56" s="63"/>
      <c r="GQ56" s="63"/>
      <c r="GR56" s="63"/>
      <c r="GS56" s="63"/>
      <c r="GT56" s="63"/>
      <c r="GU56" s="63"/>
      <c r="GV56" s="63"/>
      <c r="GW56" s="63"/>
      <c r="GX56" s="63"/>
      <c r="GY56" s="63"/>
      <c r="GZ56" s="63"/>
      <c r="HA56" s="63"/>
      <c r="HB56" s="63"/>
      <c r="HC56" s="63"/>
      <c r="HD56" s="63"/>
      <c r="HE56" s="63"/>
      <c r="HF56" s="63"/>
      <c r="HG56" s="63"/>
      <c r="HH56" s="63"/>
      <c r="HI56" s="63"/>
      <c r="HJ56" s="63"/>
      <c r="HK56" s="63"/>
      <c r="HL56" s="63"/>
      <c r="HM56" s="63"/>
      <c r="HN56" s="63"/>
      <c r="HO56" s="63"/>
      <c r="HP56" s="63"/>
      <c r="HQ56" s="63"/>
      <c r="HR56" s="63"/>
      <c r="HS56" s="63"/>
      <c r="HT56" s="63"/>
      <c r="HU56" s="63"/>
      <c r="HV56" s="63"/>
      <c r="HW56" s="63"/>
      <c r="HX56" s="63"/>
      <c r="HY56" s="63"/>
      <c r="HZ56" s="63"/>
      <c r="IA56" s="63"/>
      <c r="IB56" s="63"/>
      <c r="IC56" s="63"/>
      <c r="ID56" s="63"/>
      <c r="IE56" s="63"/>
      <c r="IF56" s="63"/>
      <c r="IG56" s="63"/>
    </row>
    <row r="57" spans="1:241" s="54" customFormat="1" ht="16.5" x14ac:dyDescent="0.25">
      <c r="A57" s="55" t="s">
        <v>63</v>
      </c>
      <c r="B57" s="55" t="s">
        <v>64</v>
      </c>
      <c r="C57" s="58">
        <f>C31*SQRT((1-C33/100)*(C46*C46+C44*C44/12))</f>
        <v>275.00141372748283</v>
      </c>
      <c r="D57" s="57" t="s">
        <v>68</v>
      </c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2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  <c r="AZ57" s="63"/>
      <c r="BA57" s="63"/>
      <c r="BB57" s="63"/>
      <c r="BC57" s="63"/>
      <c r="BD57" s="63"/>
      <c r="BE57" s="63"/>
      <c r="BF57" s="63"/>
      <c r="BG57" s="63"/>
      <c r="BH57" s="63"/>
      <c r="BI57" s="63"/>
      <c r="BJ57" s="63"/>
      <c r="BK57" s="63"/>
      <c r="BL57" s="63"/>
      <c r="BM57" s="63"/>
      <c r="BN57" s="63"/>
      <c r="BO57" s="63"/>
      <c r="BP57" s="63"/>
      <c r="BQ57" s="63"/>
      <c r="BR57" s="63"/>
      <c r="BS57" s="63"/>
      <c r="BT57" s="63"/>
      <c r="BU57" s="63"/>
      <c r="BV57" s="63"/>
      <c r="BW57" s="63"/>
      <c r="BX57" s="63"/>
      <c r="BY57" s="63"/>
      <c r="BZ57" s="63"/>
      <c r="CA57" s="63"/>
      <c r="CB57" s="63"/>
      <c r="CC57" s="63"/>
      <c r="CD57" s="63"/>
      <c r="CE57" s="63"/>
      <c r="CF57" s="63"/>
      <c r="CG57" s="63"/>
      <c r="CH57" s="63"/>
      <c r="CI57" s="63"/>
      <c r="CJ57" s="63"/>
      <c r="CK57" s="63"/>
      <c r="CL57" s="63"/>
      <c r="CM57" s="63"/>
      <c r="CN57" s="63"/>
      <c r="CO57" s="63"/>
      <c r="CP57" s="63"/>
      <c r="CQ57" s="63"/>
      <c r="CR57" s="63"/>
      <c r="CS57" s="63"/>
      <c r="CT57" s="63"/>
      <c r="CU57" s="63"/>
      <c r="CV57" s="63"/>
      <c r="CW57" s="63"/>
      <c r="CX57" s="63"/>
      <c r="CY57" s="63"/>
      <c r="CZ57" s="63"/>
      <c r="DA57" s="63"/>
      <c r="DB57" s="63"/>
      <c r="DC57" s="63"/>
      <c r="DD57" s="63"/>
      <c r="DE57" s="63"/>
      <c r="DF57" s="63"/>
      <c r="DG57" s="63"/>
      <c r="DH57" s="63"/>
      <c r="DI57" s="63"/>
      <c r="DJ57" s="63"/>
      <c r="DK57" s="63"/>
      <c r="DL57" s="63"/>
      <c r="DM57" s="63"/>
      <c r="DN57" s="63"/>
      <c r="DO57" s="63"/>
      <c r="DP57" s="63"/>
      <c r="DQ57" s="63"/>
      <c r="DR57" s="63"/>
      <c r="DS57" s="63"/>
      <c r="DT57" s="63"/>
      <c r="DU57" s="63"/>
      <c r="DV57" s="63"/>
      <c r="DW57" s="63"/>
      <c r="DX57" s="63"/>
      <c r="DY57" s="63"/>
      <c r="DZ57" s="63"/>
      <c r="EA57" s="63"/>
      <c r="EB57" s="63"/>
      <c r="EC57" s="63"/>
      <c r="ED57" s="63"/>
      <c r="EE57" s="63"/>
      <c r="EF57" s="63"/>
      <c r="EG57" s="63"/>
      <c r="EH57" s="63"/>
      <c r="EI57" s="63"/>
      <c r="EJ57" s="63"/>
      <c r="EK57" s="63"/>
      <c r="EL57" s="63"/>
      <c r="EM57" s="63"/>
      <c r="EN57" s="63"/>
      <c r="EO57" s="63"/>
      <c r="EP57" s="63"/>
      <c r="EQ57" s="63"/>
      <c r="ER57" s="63"/>
      <c r="ES57" s="63"/>
      <c r="ET57" s="63"/>
      <c r="EU57" s="63"/>
      <c r="EV57" s="63"/>
      <c r="EW57" s="63"/>
      <c r="EX57" s="63"/>
      <c r="EY57" s="63"/>
      <c r="EZ57" s="63"/>
      <c r="FA57" s="63"/>
      <c r="FB57" s="63"/>
      <c r="FC57" s="63"/>
      <c r="FD57" s="63"/>
      <c r="FE57" s="63"/>
      <c r="FF57" s="63"/>
      <c r="FG57" s="63"/>
      <c r="FH57" s="63"/>
      <c r="FI57" s="63"/>
      <c r="FJ57" s="63"/>
      <c r="FK57" s="63"/>
      <c r="FL57" s="63"/>
      <c r="FM57" s="63"/>
      <c r="FN57" s="63"/>
      <c r="FO57" s="63"/>
      <c r="FP57" s="63"/>
      <c r="FQ57" s="63"/>
      <c r="FR57" s="63"/>
      <c r="FS57" s="63"/>
      <c r="FT57" s="63"/>
      <c r="FU57" s="63"/>
      <c r="FV57" s="63"/>
      <c r="FW57" s="63"/>
      <c r="FX57" s="63"/>
      <c r="FY57" s="63"/>
      <c r="FZ57" s="63"/>
      <c r="GA57" s="63"/>
      <c r="GB57" s="63"/>
      <c r="GC57" s="63"/>
      <c r="GD57" s="63"/>
      <c r="GE57" s="63"/>
      <c r="GF57" s="63"/>
      <c r="GG57" s="63"/>
      <c r="GH57" s="63"/>
      <c r="GI57" s="63"/>
      <c r="GJ57" s="63"/>
      <c r="GK57" s="63"/>
      <c r="GL57" s="63"/>
      <c r="GM57" s="63"/>
      <c r="GN57" s="63"/>
      <c r="GO57" s="63"/>
      <c r="GP57" s="63"/>
      <c r="GQ57" s="63"/>
      <c r="GR57" s="63"/>
      <c r="GS57" s="63"/>
      <c r="GT57" s="63"/>
      <c r="GU57" s="63"/>
      <c r="GV57" s="63"/>
      <c r="GW57" s="63"/>
      <c r="GX57" s="63"/>
      <c r="GY57" s="63"/>
      <c r="GZ57" s="63"/>
      <c r="HA57" s="63"/>
      <c r="HB57" s="63"/>
      <c r="HC57" s="63"/>
      <c r="HD57" s="63"/>
      <c r="HE57" s="63"/>
      <c r="HF57" s="63"/>
      <c r="HG57" s="63"/>
      <c r="HH57" s="63"/>
      <c r="HI57" s="63"/>
      <c r="HJ57" s="63"/>
      <c r="HK57" s="63"/>
      <c r="HL57" s="63"/>
      <c r="HM57" s="63"/>
      <c r="HN57" s="63"/>
      <c r="HO57" s="63"/>
      <c r="HP57" s="63"/>
      <c r="HQ57" s="63"/>
      <c r="HR57" s="63"/>
      <c r="HS57" s="63"/>
      <c r="HT57" s="63"/>
      <c r="HU57" s="63"/>
      <c r="HV57" s="63"/>
      <c r="HW57" s="63"/>
      <c r="HX57" s="63"/>
      <c r="HY57" s="63"/>
      <c r="HZ57" s="63"/>
      <c r="IA57" s="63"/>
      <c r="IB57" s="63"/>
      <c r="IC57" s="63"/>
      <c r="ID57" s="63"/>
      <c r="IE57" s="63"/>
      <c r="IF57" s="63"/>
      <c r="IG57" s="63"/>
    </row>
    <row r="58" spans="1:241" s="54" customFormat="1" ht="16.5" x14ac:dyDescent="0.25">
      <c r="A58" s="55" t="s">
        <v>65</v>
      </c>
      <c r="B58" s="55" t="s">
        <v>66</v>
      </c>
      <c r="C58" s="58">
        <f>(C46*C46+C44*C44/12)*C39/1000</f>
        <v>201.00535612535614</v>
      </c>
      <c r="D58" s="57" t="s">
        <v>68</v>
      </c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2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63"/>
      <c r="BP58" s="63"/>
      <c r="BQ58" s="63"/>
      <c r="BR58" s="63"/>
      <c r="BS58" s="63"/>
      <c r="BT58" s="63"/>
      <c r="BU58" s="63"/>
      <c r="BV58" s="63"/>
      <c r="BW58" s="63"/>
      <c r="BX58" s="63"/>
      <c r="BY58" s="63"/>
      <c r="BZ58" s="63"/>
      <c r="CA58" s="63"/>
      <c r="CB58" s="63"/>
      <c r="CC58" s="63"/>
      <c r="CD58" s="63"/>
      <c r="CE58" s="63"/>
      <c r="CF58" s="63"/>
      <c r="CG58" s="63"/>
      <c r="CH58" s="63"/>
      <c r="CI58" s="63"/>
      <c r="CJ58" s="63"/>
      <c r="CK58" s="63"/>
      <c r="CL58" s="63"/>
      <c r="CM58" s="63"/>
      <c r="CN58" s="63"/>
      <c r="CO58" s="63"/>
      <c r="CP58" s="63"/>
      <c r="CQ58" s="63"/>
      <c r="CR58" s="63"/>
      <c r="CS58" s="63"/>
      <c r="CT58" s="63"/>
      <c r="CU58" s="63"/>
      <c r="CV58" s="63"/>
      <c r="CW58" s="63"/>
      <c r="CX58" s="63"/>
      <c r="CY58" s="63"/>
      <c r="CZ58" s="63"/>
      <c r="DA58" s="63"/>
      <c r="DB58" s="63"/>
      <c r="DC58" s="63"/>
      <c r="DD58" s="63"/>
      <c r="DE58" s="63"/>
      <c r="DF58" s="63"/>
      <c r="DG58" s="63"/>
      <c r="DH58" s="63"/>
      <c r="DI58" s="63"/>
      <c r="DJ58" s="63"/>
      <c r="DK58" s="63"/>
      <c r="DL58" s="63"/>
      <c r="DM58" s="63"/>
      <c r="DN58" s="63"/>
      <c r="DO58" s="63"/>
      <c r="DP58" s="63"/>
      <c r="DQ58" s="63"/>
      <c r="DR58" s="63"/>
      <c r="DS58" s="63"/>
      <c r="DT58" s="63"/>
      <c r="DU58" s="63"/>
      <c r="DV58" s="63"/>
      <c r="DW58" s="63"/>
      <c r="DX58" s="63"/>
      <c r="DY58" s="63"/>
      <c r="DZ58" s="63"/>
      <c r="EA58" s="63"/>
      <c r="EB58" s="63"/>
      <c r="EC58" s="63"/>
      <c r="ED58" s="63"/>
      <c r="EE58" s="63"/>
      <c r="EF58" s="63"/>
      <c r="EG58" s="63"/>
      <c r="EH58" s="63"/>
      <c r="EI58" s="63"/>
      <c r="EJ58" s="63"/>
      <c r="EK58" s="63"/>
      <c r="EL58" s="63"/>
      <c r="EM58" s="63"/>
      <c r="EN58" s="63"/>
      <c r="EO58" s="63"/>
      <c r="EP58" s="63"/>
      <c r="EQ58" s="63"/>
      <c r="ER58" s="63"/>
      <c r="ES58" s="63"/>
      <c r="ET58" s="63"/>
      <c r="EU58" s="63"/>
      <c r="EV58" s="63"/>
      <c r="EW58" s="63"/>
      <c r="EX58" s="63"/>
      <c r="EY58" s="63"/>
      <c r="EZ58" s="63"/>
      <c r="FA58" s="63"/>
      <c r="FB58" s="63"/>
      <c r="FC58" s="63"/>
      <c r="FD58" s="63"/>
      <c r="FE58" s="63"/>
      <c r="FF58" s="63"/>
      <c r="FG58" s="63"/>
      <c r="FH58" s="63"/>
      <c r="FI58" s="63"/>
      <c r="FJ58" s="63"/>
      <c r="FK58" s="63"/>
      <c r="FL58" s="63"/>
      <c r="FM58" s="63"/>
      <c r="FN58" s="63"/>
      <c r="FO58" s="63"/>
      <c r="FP58" s="63"/>
      <c r="FQ58" s="63"/>
      <c r="FR58" s="63"/>
      <c r="FS58" s="63"/>
      <c r="FT58" s="63"/>
      <c r="FU58" s="63"/>
      <c r="FV58" s="63"/>
      <c r="FW58" s="63"/>
      <c r="FX58" s="63"/>
      <c r="FY58" s="63"/>
      <c r="FZ58" s="63"/>
      <c r="GA58" s="63"/>
      <c r="GB58" s="63"/>
      <c r="GC58" s="63"/>
      <c r="GD58" s="63"/>
      <c r="GE58" s="63"/>
      <c r="GF58" s="63"/>
      <c r="GG58" s="63"/>
      <c r="GH58" s="63"/>
      <c r="GI58" s="63"/>
      <c r="GJ58" s="63"/>
      <c r="GK58" s="63"/>
      <c r="GL58" s="63"/>
      <c r="GM58" s="63"/>
      <c r="GN58" s="63"/>
      <c r="GO58" s="63"/>
      <c r="GP58" s="63"/>
      <c r="GQ58" s="63"/>
      <c r="GR58" s="63"/>
      <c r="GS58" s="63"/>
      <c r="GT58" s="63"/>
      <c r="GU58" s="63"/>
      <c r="GV58" s="63"/>
      <c r="GW58" s="63"/>
      <c r="GX58" s="63"/>
      <c r="GY58" s="63"/>
      <c r="GZ58" s="63"/>
      <c r="HA58" s="63"/>
      <c r="HB58" s="63"/>
      <c r="HC58" s="63"/>
      <c r="HD58" s="63"/>
      <c r="HE58" s="63"/>
      <c r="HF58" s="63"/>
      <c r="HG58" s="63"/>
      <c r="HH58" s="63"/>
      <c r="HI58" s="63"/>
      <c r="HJ58" s="63"/>
      <c r="HK58" s="63"/>
      <c r="HL58" s="63"/>
      <c r="HM58" s="63"/>
      <c r="HN58" s="63"/>
      <c r="HO58" s="63"/>
      <c r="HP58" s="63"/>
      <c r="HQ58" s="63"/>
      <c r="HR58" s="63"/>
      <c r="HS58" s="63"/>
      <c r="HT58" s="63"/>
      <c r="HU58" s="63"/>
      <c r="HV58" s="63"/>
      <c r="HW58" s="63"/>
      <c r="HX58" s="63"/>
      <c r="HY58" s="63"/>
      <c r="HZ58" s="63"/>
      <c r="IA58" s="63"/>
      <c r="IB58" s="63"/>
      <c r="IC58" s="63"/>
      <c r="ID58" s="63"/>
      <c r="IE58" s="63"/>
      <c r="IF58" s="63"/>
      <c r="IG58" s="63"/>
    </row>
    <row r="59" spans="1:241" s="54" customFormat="1" ht="16.5" x14ac:dyDescent="0.25">
      <c r="A59" s="55" t="s">
        <v>104</v>
      </c>
      <c r="B59" s="55" t="s">
        <v>67</v>
      </c>
      <c r="C59" s="58">
        <f>(C46*C46+C44*C44/12)*C35/1000</f>
        <v>100.50267806267807</v>
      </c>
      <c r="D59" s="57" t="s">
        <v>68</v>
      </c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  <c r="S59" s="61"/>
      <c r="T59" s="61"/>
      <c r="U59" s="62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/>
      <c r="AM59" s="63"/>
      <c r="AN59" s="63"/>
      <c r="AO59" s="63"/>
      <c r="AP59" s="63"/>
      <c r="AQ59" s="63"/>
      <c r="AR59" s="63"/>
      <c r="AS59" s="63"/>
      <c r="AT59" s="63"/>
      <c r="AU59" s="63"/>
      <c r="AV59" s="63"/>
      <c r="AW59" s="63"/>
      <c r="AX59" s="63"/>
      <c r="AY59" s="63"/>
      <c r="AZ59" s="63"/>
      <c r="BA59" s="63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/>
      <c r="BM59" s="63"/>
      <c r="BN59" s="63"/>
      <c r="BO59" s="63"/>
      <c r="BP59" s="63"/>
      <c r="BQ59" s="63"/>
      <c r="BR59" s="63"/>
      <c r="BS59" s="63"/>
      <c r="BT59" s="63"/>
      <c r="BU59" s="63"/>
      <c r="BV59" s="63"/>
      <c r="BW59" s="63"/>
      <c r="BX59" s="63"/>
      <c r="BY59" s="63"/>
      <c r="BZ59" s="63"/>
      <c r="CA59" s="63"/>
      <c r="CB59" s="63"/>
      <c r="CC59" s="63"/>
      <c r="CD59" s="63"/>
      <c r="CE59" s="63"/>
      <c r="CF59" s="63"/>
      <c r="CG59" s="63"/>
      <c r="CH59" s="63"/>
      <c r="CI59" s="63"/>
      <c r="CJ59" s="63"/>
      <c r="CK59" s="63"/>
      <c r="CL59" s="63"/>
      <c r="CM59" s="63"/>
      <c r="CN59" s="63"/>
      <c r="CO59" s="63"/>
      <c r="CP59" s="63"/>
      <c r="CQ59" s="63"/>
      <c r="CR59" s="63"/>
      <c r="CS59" s="63"/>
      <c r="CT59" s="63"/>
      <c r="CU59" s="63"/>
      <c r="CV59" s="63"/>
      <c r="CW59" s="63"/>
      <c r="CX59" s="63"/>
      <c r="CY59" s="63"/>
      <c r="CZ59" s="63"/>
      <c r="DA59" s="63"/>
      <c r="DB59" s="63"/>
      <c r="DC59" s="63"/>
      <c r="DD59" s="63"/>
      <c r="DE59" s="63"/>
      <c r="DF59" s="63"/>
      <c r="DG59" s="63"/>
      <c r="DH59" s="63"/>
      <c r="DI59" s="63"/>
      <c r="DJ59" s="63"/>
      <c r="DK59" s="63"/>
      <c r="DL59" s="63"/>
      <c r="DM59" s="63"/>
      <c r="DN59" s="63"/>
      <c r="DO59" s="63"/>
      <c r="DP59" s="63"/>
      <c r="DQ59" s="63"/>
      <c r="DR59" s="63"/>
      <c r="DS59" s="63"/>
      <c r="DT59" s="63"/>
      <c r="DU59" s="63"/>
      <c r="DV59" s="63"/>
      <c r="DW59" s="63"/>
      <c r="DX59" s="63"/>
      <c r="DY59" s="63"/>
      <c r="DZ59" s="63"/>
      <c r="EA59" s="63"/>
      <c r="EB59" s="63"/>
      <c r="EC59" s="63"/>
      <c r="ED59" s="63"/>
      <c r="EE59" s="63"/>
      <c r="EF59" s="63"/>
      <c r="EG59" s="63"/>
      <c r="EH59" s="63"/>
      <c r="EI59" s="63"/>
      <c r="EJ59" s="63"/>
      <c r="EK59" s="63"/>
      <c r="EL59" s="63"/>
      <c r="EM59" s="63"/>
      <c r="EN59" s="63"/>
      <c r="EO59" s="63"/>
      <c r="EP59" s="63"/>
      <c r="EQ59" s="63"/>
      <c r="ER59" s="63"/>
      <c r="ES59" s="63"/>
      <c r="ET59" s="63"/>
      <c r="EU59" s="63"/>
      <c r="EV59" s="63"/>
      <c r="EW59" s="63"/>
      <c r="EX59" s="63"/>
      <c r="EY59" s="63"/>
      <c r="EZ59" s="63"/>
      <c r="FA59" s="63"/>
      <c r="FB59" s="63"/>
      <c r="FC59" s="63"/>
      <c r="FD59" s="63"/>
      <c r="FE59" s="63"/>
      <c r="FF59" s="63"/>
      <c r="FG59" s="63"/>
      <c r="FH59" s="63"/>
      <c r="FI59" s="63"/>
      <c r="FJ59" s="63"/>
      <c r="FK59" s="63"/>
      <c r="FL59" s="63"/>
      <c r="FM59" s="63"/>
      <c r="FN59" s="63"/>
      <c r="FO59" s="63"/>
      <c r="FP59" s="63"/>
      <c r="FQ59" s="63"/>
      <c r="FR59" s="63"/>
      <c r="FS59" s="63"/>
      <c r="FT59" s="63"/>
      <c r="FU59" s="63"/>
      <c r="FV59" s="63"/>
      <c r="FW59" s="63"/>
      <c r="FX59" s="63"/>
      <c r="FY59" s="63"/>
      <c r="FZ59" s="63"/>
      <c r="GA59" s="63"/>
      <c r="GB59" s="63"/>
      <c r="GC59" s="63"/>
      <c r="GD59" s="63"/>
      <c r="GE59" s="63"/>
      <c r="GF59" s="63"/>
      <c r="GG59" s="63"/>
      <c r="GH59" s="63"/>
      <c r="GI59" s="63"/>
      <c r="GJ59" s="63"/>
      <c r="GK59" s="63"/>
      <c r="GL59" s="63"/>
      <c r="GM59" s="63"/>
      <c r="GN59" s="63"/>
      <c r="GO59" s="63"/>
      <c r="GP59" s="63"/>
      <c r="GQ59" s="63"/>
      <c r="GR59" s="63"/>
      <c r="GS59" s="63"/>
      <c r="GT59" s="63"/>
      <c r="GU59" s="63"/>
      <c r="GV59" s="63"/>
      <c r="GW59" s="63"/>
      <c r="GX59" s="63"/>
      <c r="GY59" s="63"/>
      <c r="GZ59" s="63"/>
      <c r="HA59" s="63"/>
      <c r="HB59" s="63"/>
      <c r="HC59" s="63"/>
      <c r="HD59" s="63"/>
      <c r="HE59" s="63"/>
      <c r="HF59" s="63"/>
      <c r="HG59" s="63"/>
      <c r="HH59" s="63"/>
      <c r="HI59" s="63"/>
      <c r="HJ59" s="63"/>
      <c r="HK59" s="63"/>
      <c r="HL59" s="63"/>
      <c r="HM59" s="63"/>
      <c r="HN59" s="63"/>
      <c r="HO59" s="63"/>
      <c r="HP59" s="63"/>
      <c r="HQ59" s="63"/>
      <c r="HR59" s="63"/>
      <c r="HS59" s="63"/>
      <c r="HT59" s="63"/>
      <c r="HU59" s="63"/>
      <c r="HV59" s="63"/>
      <c r="HW59" s="63"/>
      <c r="HX59" s="63"/>
      <c r="HY59" s="63"/>
      <c r="HZ59" s="63"/>
      <c r="IA59" s="63"/>
      <c r="IB59" s="63"/>
      <c r="IC59" s="63"/>
      <c r="ID59" s="63"/>
      <c r="IE59" s="63"/>
      <c r="IF59" s="63"/>
      <c r="IG59" s="63"/>
    </row>
    <row r="60" spans="1:241" s="54" customFormat="1" ht="16.5" x14ac:dyDescent="0.25">
      <c r="A60" s="55" t="s">
        <v>70</v>
      </c>
      <c r="B60" s="55" t="s">
        <v>69</v>
      </c>
      <c r="C60" s="58">
        <f>C53/(C53*1000+C54+C55+C56+C57+C58+C59)*10^5</f>
        <v>92.878738352059784</v>
      </c>
      <c r="D60" s="57" t="s">
        <v>71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3"/>
    </row>
    <row r="61" spans="1:241" ht="18" x14ac:dyDescent="0.25">
      <c r="A61" s="35" t="s">
        <v>38</v>
      </c>
      <c r="B61" s="35"/>
      <c r="C61" s="36"/>
      <c r="D61" s="36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"/>
    </row>
    <row r="62" spans="1:241" ht="16.5" x14ac:dyDescent="0.25">
      <c r="A62" s="37" t="s">
        <v>25</v>
      </c>
      <c r="B62" s="37" t="s">
        <v>92</v>
      </c>
      <c r="C62" s="38">
        <f>C27</f>
        <v>20</v>
      </c>
      <c r="D62" s="39" t="s">
        <v>26</v>
      </c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"/>
    </row>
    <row r="63" spans="1:241" ht="16.5" x14ac:dyDescent="0.25">
      <c r="A63" s="40" t="s">
        <v>94</v>
      </c>
      <c r="B63" s="40" t="s">
        <v>93</v>
      </c>
      <c r="C63" s="38">
        <f>C28</f>
        <v>10</v>
      </c>
      <c r="D63" s="39" t="s">
        <v>26</v>
      </c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"/>
    </row>
    <row r="64" spans="1:241" ht="16.5" x14ac:dyDescent="0.25">
      <c r="A64" s="40" t="s">
        <v>13</v>
      </c>
      <c r="B64" s="40" t="s">
        <v>95</v>
      </c>
      <c r="C64" s="38">
        <f>C30</f>
        <v>1000</v>
      </c>
      <c r="D64" s="39" t="s">
        <v>27</v>
      </c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"/>
    </row>
    <row r="65" spans="1:21" ht="16.5" x14ac:dyDescent="0.25">
      <c r="A65" s="40" t="s">
        <v>12</v>
      </c>
      <c r="B65" s="50" t="s">
        <v>76</v>
      </c>
      <c r="C65" s="38">
        <f>C29</f>
        <v>1</v>
      </c>
      <c r="D65" s="39" t="s">
        <v>28</v>
      </c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"/>
    </row>
    <row r="66" spans="1:21" ht="16.5" x14ac:dyDescent="0.25">
      <c r="A66" s="40" t="s">
        <v>44</v>
      </c>
      <c r="B66" s="40" t="s">
        <v>96</v>
      </c>
      <c r="C66" s="44">
        <f>C46</f>
        <v>998.46153846153845</v>
      </c>
      <c r="D66" s="39" t="s">
        <v>3</v>
      </c>
      <c r="E66" s="10"/>
      <c r="F66" s="10"/>
      <c r="G66" s="24"/>
      <c r="H66" s="24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"/>
    </row>
    <row r="67" spans="1:21" ht="16.5" x14ac:dyDescent="0.25">
      <c r="A67" s="40" t="s">
        <v>29</v>
      </c>
      <c r="B67" s="50" t="s">
        <v>102</v>
      </c>
      <c r="C67" s="43">
        <f>C35</f>
        <v>0.1</v>
      </c>
      <c r="D67" s="39" t="s">
        <v>30</v>
      </c>
      <c r="E67" s="10"/>
      <c r="F67" s="10"/>
      <c r="G67" s="24"/>
      <c r="H67" s="24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"/>
    </row>
    <row r="68" spans="1:21" ht="16.5" x14ac:dyDescent="0.25">
      <c r="A68" s="40" t="s">
        <v>34</v>
      </c>
      <c r="B68" s="40" t="s">
        <v>31</v>
      </c>
      <c r="C68" s="41">
        <f>C42</f>
        <v>39</v>
      </c>
      <c r="D68" s="39" t="s">
        <v>32</v>
      </c>
      <c r="E68" s="10"/>
      <c r="F68" s="10"/>
      <c r="G68" s="24"/>
      <c r="H68" s="24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"/>
    </row>
    <row r="69" spans="1:21" ht="16.5" x14ac:dyDescent="0.25">
      <c r="A69" s="40" t="s">
        <v>35</v>
      </c>
      <c r="B69" s="40" t="s">
        <v>97</v>
      </c>
      <c r="C69" s="44">
        <f>C45</f>
        <v>1154.3589743589744</v>
      </c>
      <c r="D69" s="39" t="s">
        <v>33</v>
      </c>
      <c r="E69" s="10"/>
      <c r="F69" s="10"/>
      <c r="G69" s="24"/>
      <c r="H69" s="24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"/>
    </row>
    <row r="70" spans="1:21" ht="16.5" x14ac:dyDescent="0.25">
      <c r="A70" s="40" t="s">
        <v>36</v>
      </c>
      <c r="B70" s="40" t="s">
        <v>98</v>
      </c>
      <c r="C70" s="44">
        <f>C43</f>
        <v>413.83044554455449</v>
      </c>
      <c r="D70" s="39" t="s">
        <v>37</v>
      </c>
      <c r="E70" s="10"/>
      <c r="F70" s="10"/>
      <c r="G70" s="24"/>
      <c r="H70" s="24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"/>
    </row>
    <row r="71" spans="1:21" ht="16.5" x14ac:dyDescent="0.25">
      <c r="A71" s="51" t="s">
        <v>48</v>
      </c>
      <c r="B71" s="40" t="s">
        <v>99</v>
      </c>
      <c r="C71" s="44">
        <f>C47</f>
        <v>528.88804265041892</v>
      </c>
      <c r="D71" s="39" t="s">
        <v>49</v>
      </c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"/>
    </row>
    <row r="72" spans="1:21" ht="16.5" x14ac:dyDescent="0.25">
      <c r="A72" s="51" t="s">
        <v>73</v>
      </c>
      <c r="B72" s="51" t="s">
        <v>74</v>
      </c>
      <c r="C72" s="60">
        <f>C60</f>
        <v>92.878738352059784</v>
      </c>
      <c r="D72" s="39" t="s">
        <v>75</v>
      </c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"/>
    </row>
    <row r="73" spans="1:21" ht="16.5" x14ac:dyDescent="0.2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"/>
    </row>
    <row r="74" spans="1:21" ht="16.5" x14ac:dyDescent="0.2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"/>
    </row>
    <row r="75" spans="1:21" ht="16.5" x14ac:dyDescent="0.25"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"/>
    </row>
    <row r="76" spans="1:21" ht="16.5" x14ac:dyDescent="0.25"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"/>
    </row>
    <row r="77" spans="1:21" ht="16.5" x14ac:dyDescent="0.2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"/>
    </row>
    <row r="78" spans="1:21" ht="16.5" x14ac:dyDescent="0.2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"/>
    </row>
    <row r="79" spans="1:21" ht="16.5" x14ac:dyDescent="0.2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"/>
    </row>
    <row r="80" spans="1:21" ht="16.5" x14ac:dyDescent="0.2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"/>
    </row>
    <row r="81" spans="1:21" ht="16.5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"/>
    </row>
    <row r="82" spans="1:21" ht="16.5" x14ac:dyDescent="0.2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"/>
    </row>
    <row r="83" spans="1:21" ht="16.5" x14ac:dyDescent="0.2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"/>
    </row>
    <row r="84" spans="1:21" ht="16.5" x14ac:dyDescent="0.2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"/>
    </row>
    <row r="85" spans="1:21" ht="16.5" x14ac:dyDescent="0.2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"/>
    </row>
    <row r="86" spans="1:21" ht="16.5" x14ac:dyDescent="0.2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"/>
    </row>
    <row r="87" spans="1:21" ht="16.5" x14ac:dyDescent="0.2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"/>
    </row>
    <row r="88" spans="1:21" ht="16.5" x14ac:dyDescent="0.2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"/>
    </row>
    <row r="89" spans="1:21" ht="16.5" x14ac:dyDescent="0.2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"/>
    </row>
    <row r="90" spans="1:21" ht="16.5" x14ac:dyDescent="0.2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"/>
    </row>
    <row r="91" spans="1:21" ht="16.5" x14ac:dyDescent="0.2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"/>
    </row>
    <row r="92" spans="1:21" ht="16.5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"/>
    </row>
    <row r="93" spans="1:21" ht="16.5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"/>
    </row>
    <row r="94" spans="1:21" ht="16.5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"/>
    </row>
    <row r="95" spans="1:21" ht="16.5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"/>
    </row>
    <row r="96" spans="1:21" ht="16.5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"/>
    </row>
    <row r="97" spans="1:21" ht="16.5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"/>
    </row>
    <row r="98" spans="1:21" ht="16.5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"/>
    </row>
    <row r="99" spans="1:21" ht="16.5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"/>
    </row>
    <row r="100" spans="1:21" ht="16.5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"/>
    </row>
    <row r="101" spans="1:21" ht="16.5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"/>
    </row>
    <row r="102" spans="1:21" ht="16.5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"/>
    </row>
    <row r="103" spans="1:21" ht="16.5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"/>
    </row>
    <row r="104" spans="1:21" ht="16.5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"/>
    </row>
    <row r="105" spans="1:21" ht="16.5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"/>
    </row>
    <row r="106" spans="1:21" ht="16.5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"/>
    </row>
    <row r="107" spans="1:21" ht="16.5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"/>
    </row>
    <row r="108" spans="1:21" ht="16.5" x14ac:dyDescent="0.25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"/>
    </row>
    <row r="109" spans="1:21" ht="16.5" x14ac:dyDescent="0.25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"/>
    </row>
    <row r="110" spans="1:21" ht="16.5" x14ac:dyDescent="0.2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"/>
    </row>
    <row r="111" spans="1:21" ht="16.5" x14ac:dyDescent="0.25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"/>
    </row>
    <row r="112" spans="1:21" ht="16.5" x14ac:dyDescent="0.2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"/>
    </row>
    <row r="113" spans="1:21" ht="16.5" x14ac:dyDescent="0.25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"/>
    </row>
    <row r="114" spans="1:21" ht="16.5" x14ac:dyDescent="0.25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"/>
    </row>
    <row r="115" spans="1:21" ht="16.5" x14ac:dyDescent="0.2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"/>
    </row>
    <row r="116" spans="1:21" ht="16.5" x14ac:dyDescent="0.25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"/>
    </row>
    <row r="117" spans="1:21" ht="16.5" x14ac:dyDescent="0.25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"/>
    </row>
    <row r="118" spans="1:21" ht="16.5" x14ac:dyDescent="0.25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"/>
    </row>
    <row r="119" spans="1:21" ht="16.5" x14ac:dyDescent="0.25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"/>
    </row>
    <row r="120" spans="1:21" ht="16.5" x14ac:dyDescent="0.2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"/>
    </row>
    <row r="121" spans="1:21" ht="16.5" x14ac:dyDescent="0.2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"/>
    </row>
    <row r="122" spans="1:21" ht="16.5" x14ac:dyDescent="0.2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"/>
    </row>
    <row r="123" spans="1:21" ht="16.5" x14ac:dyDescent="0.25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"/>
    </row>
    <row r="124" spans="1:21" ht="16.5" x14ac:dyDescent="0.25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"/>
    </row>
    <row r="125" spans="1:21" ht="16.5" x14ac:dyDescent="0.2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"/>
    </row>
    <row r="126" spans="1:21" ht="16.5" x14ac:dyDescent="0.25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"/>
    </row>
    <row r="127" spans="1:21" ht="16.5" x14ac:dyDescent="0.25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"/>
    </row>
    <row r="128" spans="1:21" ht="16.5" x14ac:dyDescent="0.2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"/>
    </row>
    <row r="129" spans="1:21" ht="16.5" x14ac:dyDescent="0.2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"/>
    </row>
    <row r="130" spans="1:21" ht="16.5" x14ac:dyDescent="0.2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"/>
    </row>
    <row r="131" spans="1:21" ht="16.5" x14ac:dyDescent="0.2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"/>
    </row>
    <row r="132" spans="1:21" ht="16.5" x14ac:dyDescent="0.2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"/>
    </row>
    <row r="133" spans="1:21" ht="16.5" x14ac:dyDescent="0.25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"/>
    </row>
    <row r="134" spans="1:21" ht="16.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 ht="16.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 ht="16.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 ht="16.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 ht="16.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 ht="16.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 ht="16.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 ht="16.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 ht="16.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 ht="16.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 ht="16.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 ht="16.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 ht="16.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 ht="16.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 ht="16.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 ht="16.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 ht="16.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 ht="16.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 ht="16.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 ht="16.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 ht="16.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 ht="16.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 ht="16.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 ht="16.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 ht="16.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 ht="16.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 ht="16.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 ht="16.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 ht="16.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 ht="16.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 ht="16.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 ht="16.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 ht="16.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 ht="16.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 ht="16.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 ht="16.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 ht="16.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 ht="16.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 ht="16.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 ht="16.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 ht="16.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 ht="16.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 ht="16.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 ht="16.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 ht="16.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16.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16.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16.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16.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16.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16.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16.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16.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16.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16.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16.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16.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16.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16.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16.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16.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16.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16.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16.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16.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16.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16.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16.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16.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16.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16.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16.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16.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16.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16.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16.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16.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16.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16.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16.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16.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16.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16.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16.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16.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16.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16.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16.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16.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16.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16.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16.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16.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16.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16.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16.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16.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16.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16.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16.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16.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16.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16.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16.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16.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16.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16.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16.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16.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16.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16.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16.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16.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16.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16.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16.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16.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16.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16.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16.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16.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16.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16.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16.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16.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16.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16.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16.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16.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16.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16.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16.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16.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16.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16.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16.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16.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16.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16.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16.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16.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16.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16.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16.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16.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16.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16.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16.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16.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16.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16.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16.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16.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16.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16.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16.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16.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16.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16.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16.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16.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16.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16.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16.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16.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16.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16.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16.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16.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16.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16.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16.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16.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16.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16.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16.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16.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16.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16.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16.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16.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16.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16.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16.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16.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16.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16.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16.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16.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16.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16.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16.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16.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16.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16.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16.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16.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16.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16.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16.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16.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16.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16.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16.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16.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16.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16.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16.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16.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16.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16.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16.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16.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16.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16.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16.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16.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16.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16.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16.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16.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16.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16.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16.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16.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16.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16.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16.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16.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16.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16.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16.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16.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16.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16.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16.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16.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16.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16.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16.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16.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16.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16.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16.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16.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16.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16.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16.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16.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16.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16.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16.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16.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16.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16.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16.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16.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16.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16.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16.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16.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16.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16.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16.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16.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16.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16.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16.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16.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16.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16.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16.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16.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16.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16.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16.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16.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16.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16.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16.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16.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16.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16.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16.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16.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16.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16.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16.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16.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16.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16.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16.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16.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16.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16.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16.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16.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16.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16.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16.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16.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16.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16.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16.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16.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16.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16.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16.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16.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16.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16.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16.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16.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16.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16.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16.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16.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16.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16.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16.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16.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16.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16.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16.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16.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16.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16.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16.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16.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16.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16.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16.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16.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16.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16.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16.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16.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16.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16.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16.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16.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16.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16.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16.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16.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16.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16.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16.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16.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16.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16.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16.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16.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16.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16.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16.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16.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16.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16.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16.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16.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16.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16.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16.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16.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16.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16.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16.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16.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16.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16.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16.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16.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16.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16.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16.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16.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16.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16.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16.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16.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16.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16.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16.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16.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16.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16.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16.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16.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16.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16.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16.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16.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16.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16.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16.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16.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16.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16.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16.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16.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16.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16.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16.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16.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16.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16.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16.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16.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16.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16.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16.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16.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16.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16.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16.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16.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16.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16.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16.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16.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16.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16.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16.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16.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16.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16.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16.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16.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16.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16.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16.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16.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16.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16.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16.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16.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16.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16.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16.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16.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16.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16.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16.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16.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16.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16.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16.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16.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16.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16.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16.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16.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16.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16.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16.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16.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16.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16.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16.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16.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16.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16.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16.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16.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16.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16.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16.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16.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16.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16.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16.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16.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16.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16.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16.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16.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16.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16.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16.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16.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16.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16.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16.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16.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16.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16.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16.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16.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16.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16.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16.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16.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16.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16.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16.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16.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16.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16.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16.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16.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16.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16.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16.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16.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16.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16.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16.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16.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16.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16.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16.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16.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16.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16.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16.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16.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16.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16.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16.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16.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16.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16.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16.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16.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16.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16.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16.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16.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16.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16.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16.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16.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16.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16.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16.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16.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16.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16.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16.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16.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16.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16.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16.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16.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16.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16.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16.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16.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16.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16.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16.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16.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16.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16.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16.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16.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16.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16.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16.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16.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16.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16.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16.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16.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16.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16.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16.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16.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16.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16.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16.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16.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16.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16.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16.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16.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16.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16.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ht="16.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 ht="16.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spans="1:21" ht="16.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spans="1:21" ht="16.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spans="1:21" ht="16.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spans="1:21" ht="16.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spans="1:21" ht="16.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spans="1:21" ht="16.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spans="1:21" ht="16.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spans="1:21" ht="16.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spans="1:21" ht="16.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spans="1:21" ht="16.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spans="1:21" ht="16.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spans="1:21" ht="16.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spans="1:21" ht="16.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spans="1:21" ht="16.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spans="1:21" ht="16.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spans="1:21" ht="16.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spans="1:21" ht="16.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spans="1:21" ht="16.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spans="1:21" ht="16.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spans="1:21" ht="16.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spans="1:21" ht="16.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spans="1:21" ht="16.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spans="1:21" ht="16.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spans="1:21" ht="16.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spans="1:21" ht="16.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spans="1:21" ht="16.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spans="1:21" ht="16.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spans="1:21" ht="16.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spans="1:21" ht="16.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spans="1:21" ht="16.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spans="1:21" ht="16.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spans="1:21" ht="16.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spans="1:21" ht="16.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spans="1:21" ht="16.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spans="1:21" ht="16.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spans="1:21" ht="16.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spans="1:21" ht="16.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spans="1:21" ht="16.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spans="1:21" ht="16.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spans="1:21" ht="16.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spans="1:21" ht="16.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spans="1:21" ht="16.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spans="1:21" ht="16.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spans="1:21" ht="16.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spans="1:21" ht="16.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spans="1:21" ht="16.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spans="1:21" ht="16.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spans="1:21" ht="16.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spans="1:21" ht="16.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spans="1:21" ht="16.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spans="1:21" ht="16.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spans="1:21" ht="16.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spans="1:21" ht="16.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spans="1:21" ht="16.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spans="1:21" ht="16.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spans="1:21" ht="16.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spans="1:21" ht="16.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spans="1:21" ht="16.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spans="1:21" ht="16.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spans="1:21" ht="16.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spans="1:21" ht="16.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spans="1:21" ht="16.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spans="1:21" ht="16.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spans="1:21" ht="16.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spans="1:21" ht="16.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spans="1:21" ht="16.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spans="1:21" ht="16.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spans="1:21" ht="16.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spans="1:21" ht="16.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spans="1:21" ht="16.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spans="1:21" ht="16.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spans="1:21" ht="16.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spans="1:21" ht="16.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spans="1:21" ht="16.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spans="1:21" ht="16.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spans="1:21" ht="16.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spans="1:21" ht="16.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spans="1:21" ht="16.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spans="1:21" ht="16.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spans="1:21" ht="16.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spans="1:21" ht="16.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spans="1:21" ht="16.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spans="1:21" ht="16.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spans="1:21" ht="16.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spans="1:21" ht="16.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spans="1:21" ht="16.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spans="1:21" ht="16.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spans="1:21" ht="16.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spans="1:21" ht="16.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spans="1:21" ht="16.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spans="1:21" ht="16.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spans="1:21" ht="16.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spans="1:21" ht="16.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spans="1:21" ht="16.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spans="1:21" ht="16.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spans="1:21" ht="16.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spans="1:21" ht="16.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spans="1:21" ht="16.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spans="1:21" ht="16.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spans="1:21" ht="16.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spans="1:21" ht="16.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spans="1:21" ht="16.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spans="1:21" ht="16.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spans="1:21" ht="16.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spans="1:21" ht="16.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spans="1:21" ht="16.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spans="1:21" ht="16.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spans="1:21" ht="16.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spans="1:21" ht="16.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spans="1:21" ht="16.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spans="1:21" ht="16.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spans="1:21" ht="16.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spans="1:21" ht="16.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spans="1:21" ht="16.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spans="1:21" ht="16.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spans="1:21" ht="16.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spans="1:21" ht="16.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spans="1:21" ht="16.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spans="1:21" ht="16.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spans="1:21" ht="16.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spans="1:21" ht="16.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spans="1:21" ht="16.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spans="1:21" ht="16.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spans="1:21" ht="16.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spans="1:21" ht="16.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spans="1:21" ht="16.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spans="1:21" ht="16.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spans="1:21" ht="16.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spans="1:21" ht="16.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spans="1:21" ht="16.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spans="1:21" ht="16.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spans="1:21" ht="16.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spans="1:21" ht="16.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spans="1:21" ht="16.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spans="1:21" ht="16.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spans="1:21" ht="16.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spans="1:21" ht="16.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spans="1:21" ht="16.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spans="1:21" ht="16.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spans="1:21" ht="16.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spans="1:21" ht="16.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spans="1:21" ht="16.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spans="1:21" ht="16.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spans="1:21" ht="16.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spans="1:21" ht="16.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spans="1:21" ht="16.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spans="1:21" ht="16.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spans="1:21" ht="16.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spans="1:21" ht="16.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spans="1:21" ht="16.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spans="1:21" ht="16.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spans="1:21" ht="16.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spans="1:21" ht="16.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spans="1:21" ht="16.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spans="1:21" ht="16.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spans="1:21" ht="16.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spans="1:21" ht="16.5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spans="1:21" ht="16.5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spans="1:21" ht="16.5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spans="1:21" ht="16.5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spans="1:21" ht="16.5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</sheetData>
  <sheetProtection algorithmName="SHA-512" hashValue="RByinP0BcT9Yo3yExFMkNegN6qOdfhY2G+OWFLoTqD07g4c/K6tTDX52J4OmYtKPXMwI/YKpGEJYbzKQQn+xHQ==" saltValue="Fkq8WR3RPJH2gRrIGrUbPQ==" spinCount="100000" sheet="1" objects="1" scenarios="1" selectLockedCells="1"/>
  <phoneticPr fontId="1" type="noConversion"/>
  <conditionalFormatting sqref="I28:I31">
    <cfRule type="containsText" dxfId="7" priority="9" operator="containsText" text="Out">
      <formula>NOT(ISERROR(SEARCH("Out",I28)))</formula>
    </cfRule>
    <cfRule type="containsText" dxfId="6" priority="10" operator="containsText" text="In">
      <formula>NOT(ISERROR(SEARCH("In",I28)))</formula>
    </cfRule>
  </conditionalFormatting>
  <conditionalFormatting sqref="I27">
    <cfRule type="containsText" dxfId="5" priority="11" operator="containsText" text="Out">
      <formula>NOT(ISERROR(SEARCH("Out",I27)))</formula>
    </cfRule>
    <cfRule type="containsText" dxfId="4" priority="12" operator="containsText" text="In">
      <formula>NOT(ISERROR(SEARCH("In",I27)))</formula>
    </cfRule>
    <cfRule type="containsText" dxfId="3" priority="13" operator="containsText" text="In">
      <formula>NOT(ISERROR(SEARCH("In",I27)))</formula>
    </cfRule>
    <cfRule type="containsText" dxfId="2" priority="14" operator="containsText" text="Out Range">
      <formula>NOT(ISERROR(SEARCH("Out Range",I27)))</formula>
    </cfRule>
    <cfRule type="containsText" dxfId="1" priority="15" operator="containsText" text="In Range">
      <formula>NOT(ISERROR(SEARCH("In Range",I27)))</formula>
    </cfRule>
    <cfRule type="cellIs" dxfId="0" priority="16" operator="equal">
      <formula>"""In Range"""</formula>
    </cfRule>
    <cfRule type="colorScale" priority="17">
      <colorScale>
        <cfvo type="formula" val="&quot;In Range&quot;"/>
        <cfvo type="formula" val="&quot;Out Range&quot;"/>
        <color theme="6"/>
        <color rgb="FFFF0000"/>
      </colorScale>
    </cfRule>
  </conditionalFormatting>
  <dataValidations count="8">
    <dataValidation type="decimal" allowBlank="1" showInputMessage="1" showErrorMessage="1" errorTitle="Incorrect Input Voltage " error="Vin should be in range of 4.5V~40V" sqref="C27">
      <formula1>4.5</formula1>
      <formula2>40</formula2>
    </dataValidation>
    <dataValidation type="decimal" allowBlank="1" showInputMessage="1" showErrorMessage="1" errorTitle="Incorrect LED voltage" error="VLED should be in range of 0.5V~36V" sqref="C28">
      <formula1>0.5</formula1>
      <formula2>36</formula2>
    </dataValidation>
    <dataValidation type="decimal" allowBlank="1" showInputMessage="1" showErrorMessage="1" errorTitle="Incorrect LED current" error="Total LED current should be: _x000a_100~1500mA for AL8841QMP-13;_x000a_100~1000mA for AL8841QWT-7;_x000a_" sqref="C30">
      <formula1>100</formula1>
      <formula2>C25/C29</formula2>
    </dataValidation>
    <dataValidation type="whole" operator="greaterThanOrEqual" allowBlank="1" showInputMessage="1" showErrorMessage="1" sqref="C29">
      <formula1>1</formula1>
    </dataValidation>
    <dataValidation type="decimal" allowBlank="1" showInputMessage="1" showErrorMessage="1" errorTitle="incorrect forward voltage" error="VF should be in range of 0.3~1.5V according to diode spec." sqref="C31">
      <formula1>0.3</formula1>
      <formula2>1.5</formula2>
    </dataValidation>
    <dataValidation type="decimal" allowBlank="1" showInputMessage="1" showErrorMessage="1" errorTitle="incorrect inductor resistance" error="RL should be in range of 0.001~10 ohm" sqref="C39">
      <formula1>0.001</formula1>
      <formula2>10</formula2>
    </dataValidation>
    <dataValidation type="decimal" operator="greaterThan" allowBlank="1" showInputMessage="1" showErrorMessage="1" errorTitle="Incorrect inductance " error="inductance &gt; 0.1uH" sqref="C42">
      <formula1>0.1</formula1>
    </dataValidation>
    <dataValidation allowBlank="1" showInputMessage="1" showErrorMessage="1" errorTitle="incorrect switching frequency" error="Recommend fsw in range of 80~1000kHz" sqref="C40"/>
  </dataValidations>
  <pageMargins left="0.7" right="0.7" top="0.75" bottom="0.75" header="0.3" footer="0.3"/>
  <pageSetup paperSize="9" orientation="portrait" horizontalDpi="200" verticalDpi="200" r:id="rId1"/>
  <drawing r:id="rId2"/>
  <legacyDrawing r:id="rId3"/>
  <oleObjects>
    <mc:AlternateContent xmlns:mc="http://schemas.openxmlformats.org/markup-compatibility/2006">
      <mc:Choice Requires="x14">
        <oleObject progId="Visio.Drawing.11" shapeId="1167" r:id="rId4">
          <objectPr defaultSize="0" autoPict="0" r:id="rId5">
            <anchor moveWithCells="1" sizeWithCells="1">
              <from>
                <xdr:col>0</xdr:col>
                <xdr:colOff>596900</xdr:colOff>
                <xdr:row>4</xdr:row>
                <xdr:rowOff>101600</xdr:rowOff>
              </from>
              <to>
                <xdr:col>4</xdr:col>
                <xdr:colOff>63500</xdr:colOff>
                <xdr:row>20</xdr:row>
                <xdr:rowOff>152400</xdr:rowOff>
              </to>
            </anchor>
          </objectPr>
        </oleObject>
      </mc:Choice>
      <mc:Fallback>
        <oleObject progId="Visio.Drawing.11" shapeId="1167" r:id="rId4"/>
      </mc:Fallback>
    </mc:AlternateContent>
  </oleObjec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Sheet2!$A$1:$A$2</xm:f>
          </x14:formula1>
          <xm:sqref>B25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>
      <selection activeCell="B5" sqref="B5"/>
    </sheetView>
  </sheetViews>
  <sheetFormatPr defaultRowHeight="14" x14ac:dyDescent="0.25"/>
  <cols>
    <col min="1" max="1" width="15" customWidth="1"/>
  </cols>
  <sheetData>
    <row r="1" spans="1:2" ht="15" thickTop="1" thickBot="1" x14ac:dyDescent="0.3">
      <c r="A1" s="65" t="s">
        <v>107</v>
      </c>
      <c r="B1" s="66">
        <v>1500</v>
      </c>
    </row>
    <row r="2" spans="1:2" ht="15" thickTop="1" thickBot="1" x14ac:dyDescent="0.3">
      <c r="A2" s="65" t="s">
        <v>108</v>
      </c>
      <c r="B2" s="66">
        <v>1000</v>
      </c>
    </row>
    <row r="3" spans="1:2" ht="14.5" thickTop="1" x14ac:dyDescent="0.25"/>
  </sheetData>
  <phoneticPr fontId="24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6F08794-9EAF-45B6-96CC-CC50F2CB9A93}"/>
</file>

<file path=customXml/itemProps2.xml><?xml version="1.0" encoding="utf-8"?>
<ds:datastoreItem xmlns:ds="http://schemas.openxmlformats.org/officeDocument/2006/customXml" ds:itemID="{40C7E533-3AF4-4BDC-88BC-417AFE74491E}"/>
</file>

<file path=customXml/itemProps3.xml><?xml version="1.0" encoding="utf-8"?>
<ds:datastoreItem xmlns:ds="http://schemas.openxmlformats.org/officeDocument/2006/customXml" ds:itemID="{45E775C7-452D-44DC-9F2A-47DCFC93CF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2024-02-27T07:58:10Z</dcterms:modified>
</cp:coreProperties>
</file>