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iodes-my.sharepoint.com/personal/peter_chan_diodes_com/Documents/07292024/AL5958Q_MY9758_48 Channel_16 switches/design calculator Aug 9 2024/"/>
    </mc:Choice>
  </mc:AlternateContent>
  <xr:revisionPtr revIDLastSave="0" documentId="8_{4B255F74-A9FC-4669-B035-A2E1A99EB050}" xr6:coauthVersionLast="47" xr6:coauthVersionMax="47" xr10:uidLastSave="{00000000-0000-0000-0000-000000000000}"/>
  <bookViews>
    <workbookView xWindow="-110" yWindow="-110" windowWidth="19420" windowHeight="11620" xr2:uid="{411CD866-BEBE-4988-B0B7-BED538B16002}"/>
  </bookViews>
  <sheets>
    <sheet name="AL5958Q Design Calculator" sheetId="4" r:id="rId1"/>
    <sheet name="Revision recor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C39" i="4"/>
  <c r="D42" i="4"/>
  <c r="D63" i="4"/>
  <c r="I63" i="4"/>
  <c r="D59" i="4"/>
  <c r="C64" i="4" s="1"/>
  <c r="D44" i="4"/>
  <c r="D43" i="4"/>
  <c r="I15" i="4"/>
  <c r="I62" i="4" l="1"/>
  <c r="K13" i="4"/>
  <c r="L13" i="4" l="1"/>
  <c r="I35" i="4" s="1"/>
  <c r="I21" i="4"/>
  <c r="I18" i="4"/>
  <c r="H12" i="4"/>
  <c r="D45" i="4"/>
  <c r="I22" i="4"/>
  <c r="J22" i="4"/>
  <c r="K22" i="4"/>
  <c r="L22" i="4"/>
  <c r="M22" i="4"/>
  <c r="N22" i="4"/>
  <c r="N19" i="4"/>
  <c r="M19" i="4"/>
  <c r="L19" i="4"/>
  <c r="L16" i="4"/>
  <c r="K19" i="4"/>
  <c r="J19" i="4"/>
  <c r="I19" i="4"/>
  <c r="D56" i="4"/>
  <c r="D52" i="4"/>
  <c r="D57" i="4"/>
  <c r="D58" i="4" s="1"/>
  <c r="D53" i="4"/>
  <c r="D54" i="4" s="1"/>
  <c r="D49" i="4"/>
  <c r="K15" i="4" l="1"/>
  <c r="D46" i="4"/>
  <c r="I12" i="4"/>
  <c r="D35" i="4"/>
  <c r="I37" i="4" s="1"/>
  <c r="J35" i="4"/>
  <c r="K35" i="4" s="1"/>
  <c r="O22" i="4"/>
  <c r="P22" i="4" s="1"/>
  <c r="D55" i="4" s="1"/>
  <c r="O19" i="4"/>
  <c r="P19" i="4" s="1"/>
  <c r="D51" i="4" s="1"/>
  <c r="I64" i="4"/>
  <c r="D29" i="4" l="1"/>
  <c r="K40" i="4"/>
  <c r="I40" i="4" s="1"/>
  <c r="D39" i="4" s="1"/>
  <c r="D36" i="4"/>
  <c r="D37" i="4" s="1"/>
  <c r="E56" i="4"/>
  <c r="E22" i="4" s="1"/>
  <c r="E52" i="4"/>
  <c r="E19" i="4" s="1"/>
  <c r="D62" i="4"/>
  <c r="D64" i="4"/>
  <c r="D61" i="4"/>
  <c r="D60" i="4"/>
  <c r="J16" i="4"/>
  <c r="D48" i="4"/>
  <c r="D38" i="4" l="1"/>
  <c r="M40" i="4" s="1"/>
  <c r="D40" i="4" s="1"/>
  <c r="D50" i="4"/>
  <c r="I16" i="4"/>
  <c r="N16" i="4"/>
  <c r="M16" i="4"/>
  <c r="K16" i="4"/>
  <c r="D28" i="4" l="1"/>
  <c r="I13" i="4"/>
  <c r="O16" i="4"/>
  <c r="P16" i="4" s="1"/>
  <c r="D47" i="4" s="1"/>
  <c r="I30" i="4" l="1"/>
  <c r="D30" i="4" s="1"/>
  <c r="D31" i="4" s="1"/>
  <c r="K33" i="4"/>
  <c r="I33" i="4" s="1"/>
  <c r="D32" i="4" s="1"/>
  <c r="E48" i="4"/>
  <c r="E16" i="4" s="1"/>
  <c r="M33" i="4" l="1"/>
  <c r="D3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I13" authorId="0" shapeId="0" xr:uid="{2D996D24-3B9F-4E8C-B5C2-6E401AFB9C73}">
      <text>
        <r>
          <rPr>
            <b/>
            <sz val="9"/>
            <color indexed="81"/>
            <rFont val="Tahoma"/>
            <family val="2"/>
          </rPr>
          <t xml:space="preserve">Vertical / scan min
</t>
        </r>
      </text>
    </comment>
    <comment ref="K13" authorId="0" shapeId="0" xr:uid="{3C1761ED-DB2C-451C-9EEC-73A5E57B6F47}">
      <text>
        <r>
          <rPr>
            <b/>
            <sz val="9"/>
            <color indexed="81"/>
            <rFont val="Tahoma"/>
            <family val="2"/>
          </rPr>
          <t>Roundup=&gt;
Vertical / scan max
scan max=32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0" shapeId="0" xr:uid="{E69E9E73-C061-49DF-AB71-2761E82E3D31}">
      <text>
        <r>
          <rPr>
            <b/>
            <sz val="9"/>
            <color indexed="81"/>
            <rFont val="Tahoma"/>
            <family val="2"/>
          </rPr>
          <t>AVG scan number</t>
        </r>
      </text>
    </comment>
  </commentList>
</comments>
</file>

<file path=xl/sharedStrings.xml><?xml version="1.0" encoding="utf-8"?>
<sst xmlns="http://schemas.openxmlformats.org/spreadsheetml/2006/main" count="235" uniqueCount="142">
  <si>
    <t>AL5958Q Design Calculator</t>
    <phoneticPr fontId="1" type="noConversion"/>
  </si>
  <si>
    <r>
      <t>Version</t>
    </r>
    <r>
      <rPr>
        <sz val="11"/>
        <color theme="0"/>
        <rFont val="新細明體"/>
        <family val="2"/>
        <charset val="136"/>
      </rPr>
      <t>：</t>
    </r>
    <r>
      <rPr>
        <sz val="11"/>
        <color theme="0"/>
        <rFont val="Calibri"/>
        <family val="2"/>
      </rPr>
      <t>1.0
Update date:2024/08/09</t>
    </r>
  </si>
  <si>
    <t>Application Diagram</t>
  </si>
  <si>
    <t>User Entry</t>
    <phoneticPr fontId="1" type="noConversion"/>
  </si>
  <si>
    <t>Calculated</t>
    <phoneticPr fontId="1" type="noConversion"/>
  </si>
  <si>
    <t>Application Specification</t>
  </si>
  <si>
    <t>SYMBOL</t>
    <phoneticPr fontId="1" type="noConversion"/>
  </si>
  <si>
    <t>DESCRIPTION</t>
    <phoneticPr fontId="1" type="noConversion"/>
  </si>
  <si>
    <t>VALUE</t>
    <phoneticPr fontId="1" type="noConversion"/>
  </si>
  <si>
    <t>UNIT</t>
    <phoneticPr fontId="1" type="noConversion"/>
  </si>
  <si>
    <t>NOTES</t>
    <phoneticPr fontId="1" type="noConversion"/>
  </si>
  <si>
    <t>Design type</t>
    <phoneticPr fontId="1" type="noConversion"/>
  </si>
  <si>
    <t>LED color number</t>
    <phoneticPr fontId="1" type="noConversion"/>
  </si>
  <si>
    <t>2-colors LED</t>
  </si>
  <si>
    <t>-</t>
    <phoneticPr fontId="1" type="noConversion"/>
  </si>
  <si>
    <t xml:space="preserve">Select 1 color to 3 colors </t>
    <phoneticPr fontId="1" type="noConversion"/>
  </si>
  <si>
    <t>LED type</t>
    <phoneticPr fontId="1" type="noConversion"/>
  </si>
  <si>
    <t>1-color LED</t>
    <phoneticPr fontId="1" type="noConversion"/>
  </si>
  <si>
    <t>2-colors LED</t>
    <phoneticPr fontId="1" type="noConversion"/>
  </si>
  <si>
    <t>3-colors LED</t>
    <phoneticPr fontId="1" type="noConversion"/>
  </si>
  <si>
    <t>More than 3 colors</t>
    <phoneticPr fontId="1" type="noConversion"/>
  </si>
  <si>
    <r>
      <t>LED matrix - Horizontal Axis
Resolution = 1 pixel, 1 pixel = 1 color</t>
    </r>
    <r>
      <rPr>
        <sz val="11"/>
        <color theme="1"/>
        <rFont val="細明體"/>
        <family val="2"/>
        <charset val="136"/>
      </rPr>
      <t>、</t>
    </r>
    <r>
      <rPr>
        <sz val="11"/>
        <color theme="1"/>
        <rFont val="Calibri"/>
        <family val="2"/>
      </rPr>
      <t>2 color or 3 color LED</t>
    </r>
  </si>
  <si>
    <t>Horizontal LED quantity. Put the long side here (X-Axis)</t>
  </si>
  <si>
    <r>
      <t>LED matrix - Vertical Axis
Resolution = 1 pixel, 1 pixel = 1 color</t>
    </r>
    <r>
      <rPr>
        <sz val="11"/>
        <color theme="1"/>
        <rFont val="細明體"/>
        <family val="2"/>
        <charset val="136"/>
      </rPr>
      <t>、</t>
    </r>
    <r>
      <rPr>
        <sz val="11"/>
        <color theme="1"/>
        <rFont val="Calibri"/>
        <family val="2"/>
      </rPr>
      <t>2 color or 3 color LED</t>
    </r>
  </si>
  <si>
    <t>Vertical LED quantity (Y-Axis)</t>
  </si>
  <si>
    <t>Vertical calculation
consider current</t>
    <phoneticPr fontId="1" type="noConversion"/>
  </si>
  <si>
    <t>Vertical calculation
don't care current</t>
    <phoneticPr fontId="1" type="noConversion"/>
  </si>
  <si>
    <t>Iavg1</t>
    <phoneticPr fontId="1" type="noConversion"/>
  </si>
  <si>
    <t>LED average current1 in SCAN applications</t>
  </si>
  <si>
    <t>mA</t>
  </si>
  <si>
    <t>For color 1
Iavg ≅ Iout / SCAN, In non-SCAN type, Iavg = Iout</t>
  </si>
  <si>
    <t>Iout1</t>
    <phoneticPr fontId="1" type="noConversion"/>
  </si>
  <si>
    <t>LED peak current1
Source constant-current outputs / per ch.</t>
    <phoneticPr fontId="1" type="noConversion"/>
  </si>
  <si>
    <t>mA</t>
    <phoneticPr fontId="1" type="noConversion"/>
  </si>
  <si>
    <t>REXT and GCC setting
LED peak current1 for 1 color LED design</t>
    <phoneticPr fontId="1" type="noConversion"/>
  </si>
  <si>
    <t>Current1 scan</t>
    <phoneticPr fontId="1" type="noConversion"/>
  </si>
  <si>
    <t>scan minimum</t>
    <phoneticPr fontId="1" type="noConversion"/>
  </si>
  <si>
    <t>GCC1</t>
    <phoneticPr fontId="1" type="noConversion"/>
  </si>
  <si>
    <t>Current Gain1 for 1 color LED design</t>
    <phoneticPr fontId="1" type="noConversion"/>
  </si>
  <si>
    <t>111111</t>
    <phoneticPr fontId="1" type="noConversion"/>
  </si>
  <si>
    <t>GCC Default Value = 111111 , adjustable range 000000 - 111111</t>
    <phoneticPr fontId="1" type="noConversion"/>
  </si>
  <si>
    <t>GCC1 calculation</t>
    <phoneticPr fontId="1" type="noConversion"/>
  </si>
  <si>
    <t>Iavg2</t>
    <phoneticPr fontId="1" type="noConversion"/>
  </si>
  <si>
    <t>LED average current2 in SCAN applications</t>
    <phoneticPr fontId="1" type="noConversion"/>
  </si>
  <si>
    <t>For color 2
Iavg ≅ Iout / SCAN, In non-SCAN type, Iavg = Iout</t>
    <phoneticPr fontId="1" type="noConversion"/>
  </si>
  <si>
    <t>Iout2</t>
    <phoneticPr fontId="1" type="noConversion"/>
  </si>
  <si>
    <t>LED peak current2
Source constant-current outputs / per ch.</t>
    <phoneticPr fontId="1" type="noConversion"/>
  </si>
  <si>
    <t>REXT and GCC setting
LED peak current2 for 2 colors LED design</t>
    <phoneticPr fontId="1" type="noConversion"/>
  </si>
  <si>
    <t>Current2 scan</t>
    <phoneticPr fontId="1" type="noConversion"/>
  </si>
  <si>
    <t>GCC2</t>
    <phoneticPr fontId="1" type="noConversion"/>
  </si>
  <si>
    <t>Current Gain2 for 2 colors LED design</t>
    <phoneticPr fontId="1" type="noConversion"/>
  </si>
  <si>
    <t>GCC2 calculation</t>
    <phoneticPr fontId="1" type="noConversion"/>
  </si>
  <si>
    <t>Iavg3</t>
    <phoneticPr fontId="1" type="noConversion"/>
  </si>
  <si>
    <t>LED average current3 in SCAN applications</t>
  </si>
  <si>
    <t>For color 3
Iavg ≅ Iout / SCAN, In non-SCAN type, Iavg = Iout</t>
    <phoneticPr fontId="1" type="noConversion"/>
  </si>
  <si>
    <t>Iout3</t>
    <phoneticPr fontId="1" type="noConversion"/>
  </si>
  <si>
    <t>LED peak current3
Source constant-current outputs / per ch.</t>
    <phoneticPr fontId="1" type="noConversion"/>
  </si>
  <si>
    <t>REXT and GCC setting
LED peak current3 for 3 colors LED design</t>
    <phoneticPr fontId="1" type="noConversion"/>
  </si>
  <si>
    <t>Current3 scan</t>
    <phoneticPr fontId="1" type="noConversion"/>
  </si>
  <si>
    <t>GCC3</t>
    <phoneticPr fontId="1" type="noConversion"/>
  </si>
  <si>
    <t>Current Gain3 for 3 colors LED design</t>
    <phoneticPr fontId="1" type="noConversion"/>
  </si>
  <si>
    <t>GCC3 calculation</t>
    <phoneticPr fontId="1" type="noConversion"/>
  </si>
  <si>
    <t>DCK</t>
    <phoneticPr fontId="1" type="noConversion"/>
  </si>
  <si>
    <t>Synchronous clock input_single edge clock</t>
    <phoneticPr fontId="1" type="noConversion"/>
  </si>
  <si>
    <t>MHz</t>
    <phoneticPr fontId="1" type="noConversion"/>
  </si>
  <si>
    <t>Maximum DCK_single edge = 26MHz , DCK_double edge = 13MHz
Recommended DCK=5MHz~10MHz</t>
    <phoneticPr fontId="1" type="noConversion"/>
  </si>
  <si>
    <t>GCK</t>
    <phoneticPr fontId="1" type="noConversion"/>
  </si>
  <si>
    <t>External grayscale clock input for PDM operations</t>
    <phoneticPr fontId="1" type="noConversion"/>
  </si>
  <si>
    <t>Maximum GCK = 32MHz , Recommended GCK=5MHz~10MHz</t>
    <phoneticPr fontId="1" type="noConversion"/>
  </si>
  <si>
    <t>SCAN</t>
    <phoneticPr fontId="1" type="noConversion"/>
  </si>
  <si>
    <t>Multiplexing structure</t>
    <phoneticPr fontId="1" type="noConversion"/>
  </si>
  <si>
    <t>Enter the SCAN number from either Option 1 or Option 2 here</t>
  </si>
  <si>
    <t>SCAN number</t>
    <phoneticPr fontId="1" type="noConversion"/>
  </si>
  <si>
    <t>Frame</t>
    <phoneticPr fontId="1" type="noConversion"/>
  </si>
  <si>
    <t>Frame rate</t>
    <phoneticPr fontId="1" type="noConversion"/>
  </si>
  <si>
    <t>Hz</t>
    <phoneticPr fontId="1" type="noConversion"/>
  </si>
  <si>
    <t>Typical Frame rate = 60Hz, change to 120Hz reduce the ideal cascading number of devices, increase the number of MCU of GPIO ports for LED matrix control</t>
  </si>
  <si>
    <t xml:space="preserve">                                            </t>
    <phoneticPr fontId="1" type="noConversion"/>
  </si>
  <si>
    <r>
      <t>Option1</t>
    </r>
    <r>
      <rPr>
        <sz val="14"/>
        <color theme="0"/>
        <rFont val="細明體"/>
        <family val="2"/>
        <charset val="136"/>
      </rPr>
      <t>：</t>
    </r>
    <r>
      <rPr>
        <sz val="14"/>
        <color theme="0"/>
        <rFont val="Calibri"/>
        <family val="2"/>
      </rPr>
      <t>SCAN number depends on actual LED average current and peak current</t>
    </r>
    <phoneticPr fontId="1" type="noConversion"/>
  </si>
  <si>
    <r>
      <t>Ideal SCAN - consider LED current</t>
    </r>
    <r>
      <rPr>
        <sz val="11"/>
        <color theme="1"/>
        <rFont val="細明體"/>
        <family val="2"/>
        <charset val="136"/>
      </rPr>
      <t>（</t>
    </r>
    <r>
      <rPr>
        <sz val="11"/>
        <color theme="1"/>
        <rFont val="Calibri"/>
        <family val="2"/>
      </rPr>
      <t>average and peak</t>
    </r>
    <r>
      <rPr>
        <sz val="11"/>
        <color theme="1"/>
        <rFont val="細明體"/>
        <family val="2"/>
        <charset val="136"/>
      </rPr>
      <t>）</t>
    </r>
  </si>
  <si>
    <t>SCAN number ≅ Iout / Iavg</t>
    <phoneticPr fontId="1" type="noConversion"/>
  </si>
  <si>
    <t>Total AL5958Q Devices for Horizontal Axis</t>
  </si>
  <si>
    <t>devices</t>
  </si>
  <si>
    <t>Total AL5958Q Devices for Vertical Axis</t>
  </si>
  <si>
    <t>Vertical Axis</t>
    <phoneticPr fontId="1" type="noConversion"/>
  </si>
  <si>
    <t>Total number of AL5958Q</t>
    <phoneticPr fontId="1" type="noConversion"/>
  </si>
  <si>
    <t>Horizontal Axis x Vertical Axis</t>
    <phoneticPr fontId="1" type="noConversion"/>
  </si>
  <si>
    <t>Data N</t>
    <phoneticPr fontId="1" type="noConversion"/>
  </si>
  <si>
    <t>Number of MCU GPIO ports for LED matrix control</t>
    <phoneticPr fontId="1" type="noConversion"/>
  </si>
  <si>
    <t>port</t>
    <phoneticPr fontId="1" type="noConversion"/>
  </si>
  <si>
    <r>
      <t>AL5958Q 4 wires control</t>
    </r>
    <r>
      <rPr>
        <sz val="11"/>
        <color theme="1"/>
        <rFont val="細明體"/>
        <family val="2"/>
        <charset val="136"/>
      </rPr>
      <t>：</t>
    </r>
    <r>
      <rPr>
        <sz val="11"/>
        <color theme="1"/>
        <rFont val="Calibri"/>
        <family val="2"/>
      </rPr>
      <t>DCK</t>
    </r>
    <r>
      <rPr>
        <sz val="11"/>
        <color theme="1"/>
        <rFont val="細明體"/>
        <family val="2"/>
        <charset val="136"/>
      </rPr>
      <t>、</t>
    </r>
    <r>
      <rPr>
        <sz val="11"/>
        <color theme="1"/>
        <rFont val="Calibri"/>
        <family val="2"/>
      </rPr>
      <t>LAT</t>
    </r>
    <r>
      <rPr>
        <sz val="11"/>
        <color theme="1"/>
        <rFont val="細明體"/>
        <family val="2"/>
        <charset val="136"/>
      </rPr>
      <t>、</t>
    </r>
    <r>
      <rPr>
        <sz val="11"/>
        <color theme="1"/>
        <rFont val="Calibri"/>
        <family val="2"/>
      </rPr>
      <t>GCK</t>
    </r>
    <r>
      <rPr>
        <sz val="11"/>
        <color theme="1"/>
        <rFont val="細明體"/>
        <family val="2"/>
        <charset val="136"/>
      </rPr>
      <t>、</t>
    </r>
    <r>
      <rPr>
        <sz val="11"/>
        <color theme="1"/>
        <rFont val="Calibri"/>
        <family val="2"/>
      </rPr>
      <t>DI x N</t>
    </r>
    <phoneticPr fontId="1" type="noConversion"/>
  </si>
  <si>
    <t>Ideal Cascading Number</t>
    <phoneticPr fontId="1" type="noConversion"/>
  </si>
  <si>
    <t>Data</t>
    <phoneticPr fontId="1" type="noConversion"/>
  </si>
  <si>
    <t>DI GPIO</t>
    <phoneticPr fontId="1" type="noConversion"/>
  </si>
  <si>
    <r>
      <t>Option2</t>
    </r>
    <r>
      <rPr>
        <sz val="14"/>
        <color theme="0"/>
        <rFont val="細明體"/>
        <family val="2"/>
        <charset val="136"/>
      </rPr>
      <t>：</t>
    </r>
    <r>
      <rPr>
        <sz val="14"/>
        <color theme="0"/>
        <rFont val="Calibri"/>
        <family val="2"/>
      </rPr>
      <t xml:space="preserve">SCAN number depends on the number of vertical LEDs  </t>
    </r>
    <phoneticPr fontId="1" type="noConversion"/>
  </si>
  <si>
    <t>Ideal SCAN - does not consider LED current</t>
  </si>
  <si>
    <t>SCAN number ≅ Number of vertical LEDs / (Number of vertical LEDs / 32)</t>
  </si>
  <si>
    <t>Final SPEC</t>
    <phoneticPr fontId="1" type="noConversion"/>
  </si>
  <si>
    <t>LED matrix</t>
    <phoneticPr fontId="1" type="noConversion"/>
  </si>
  <si>
    <t># of Horizontal LEDs</t>
  </si>
  <si>
    <t>LEDs</t>
  </si>
  <si>
    <r>
      <t>Resolution = 1 pixel, 1 pixel = 1 color</t>
    </r>
    <r>
      <rPr>
        <sz val="11"/>
        <color theme="1"/>
        <rFont val="微軟正黑體"/>
        <family val="2"/>
        <charset val="136"/>
      </rPr>
      <t>、</t>
    </r>
    <r>
      <rPr>
        <sz val="11"/>
        <color theme="1"/>
        <rFont val="Calibri"/>
        <family val="2"/>
      </rPr>
      <t>2 color or 3 color LED</t>
    </r>
  </si>
  <si>
    <t># of Vertical LEDs</t>
  </si>
  <si>
    <t>Total number of LEDs = # of Horizontal LEDs x # of Vertical LEDs</t>
  </si>
  <si>
    <t>Integrated LED, 2-in-1 LED or 3-in-1 LED</t>
  </si>
  <si>
    <t>Total number of LEDs = (# of Horizontal LEDs x # of Vertical LEDs) x 2</t>
  </si>
  <si>
    <t>Individual LED, single color LED</t>
  </si>
  <si>
    <t>Source constant-current outputs / per channel</t>
  </si>
  <si>
    <t>For color1 , Iout=0.5~20mA</t>
    <phoneticPr fontId="1" type="noConversion"/>
  </si>
  <si>
    <t>Current Gain1 for 1 color LED design</t>
  </si>
  <si>
    <t>REXT1</t>
    <phoneticPr fontId="1" type="noConversion"/>
  </si>
  <si>
    <t>External resistors for output current value setting</t>
    <phoneticPr fontId="1" type="noConversion"/>
  </si>
  <si>
    <t>Ω</t>
    <phoneticPr fontId="1" type="noConversion"/>
  </si>
  <si>
    <t>Calculation base on GCC = 111111 = 100%</t>
    <phoneticPr fontId="1" type="noConversion"/>
  </si>
  <si>
    <t>PD_REXT1</t>
    <phoneticPr fontId="1" type="noConversion"/>
  </si>
  <si>
    <t>Power dissipation of REXT1</t>
    <phoneticPr fontId="1" type="noConversion"/>
  </si>
  <si>
    <t>W</t>
    <phoneticPr fontId="1" type="noConversion"/>
  </si>
  <si>
    <t>For color2 , Iout=0.5~20mA</t>
    <phoneticPr fontId="1" type="noConversion"/>
  </si>
  <si>
    <t>Current Gain2 for 2 colors LED design</t>
  </si>
  <si>
    <t>REXT2</t>
    <phoneticPr fontId="1" type="noConversion"/>
  </si>
  <si>
    <t>PD_REXT2</t>
    <phoneticPr fontId="1" type="noConversion"/>
  </si>
  <si>
    <t>Power dissipation of REXT2</t>
    <phoneticPr fontId="1" type="noConversion"/>
  </si>
  <si>
    <t>For color3 , Iout=0.5~20mA</t>
    <phoneticPr fontId="1" type="noConversion"/>
  </si>
  <si>
    <t>Current Gain3 for 3 colors LED design</t>
  </si>
  <si>
    <t>REXT3</t>
    <phoneticPr fontId="1" type="noConversion"/>
  </si>
  <si>
    <t>PD_REXT3</t>
    <phoneticPr fontId="1" type="noConversion"/>
  </si>
  <si>
    <t>Power dissipation of REXT3</t>
    <phoneticPr fontId="1" type="noConversion"/>
  </si>
  <si>
    <t>Synchronous clock input</t>
    <phoneticPr fontId="1" type="noConversion"/>
  </si>
  <si>
    <t>Maximum DCK = 26MHz , Recommended DCK=5MHz~10MHz</t>
    <phoneticPr fontId="1" type="noConversion"/>
  </si>
  <si>
    <t>Grayscale Clock for APDM operations</t>
    <phoneticPr fontId="1" type="noConversion"/>
  </si>
  <si>
    <t>Grayscale</t>
    <phoneticPr fontId="1" type="noConversion"/>
  </si>
  <si>
    <t>bit</t>
    <phoneticPr fontId="1" type="noConversion"/>
  </si>
  <si>
    <t xml:space="preserve">Grayscale </t>
    <phoneticPr fontId="1" type="noConversion"/>
  </si>
  <si>
    <t>N series_Frame-60Hz</t>
    <phoneticPr fontId="1" type="noConversion"/>
  </si>
  <si>
    <t>AL5958Q</t>
    <phoneticPr fontId="1" type="noConversion"/>
  </si>
  <si>
    <t>Version</t>
    <phoneticPr fontId="1" type="noConversion"/>
  </si>
  <si>
    <t>Built in / Revise Data</t>
    <phoneticPr fontId="1" type="noConversion"/>
  </si>
  <si>
    <t>Revision item</t>
    <phoneticPr fontId="1" type="noConversion"/>
  </si>
  <si>
    <t>Remark</t>
    <phoneticPr fontId="1" type="noConversion"/>
  </si>
  <si>
    <t>1.0</t>
    <phoneticPr fontId="1" type="noConversion"/>
  </si>
  <si>
    <t>cosmetic fixes</t>
  </si>
  <si>
    <t>add more detail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</si>
</sst>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 "/>
    <numFmt numFmtId="165" formatCode="0.000_ "/>
    <numFmt numFmtId="166" formatCode="yyyy/m/d;@"/>
    <numFmt numFmtId="167" formatCode="0.00_ "/>
    <numFmt numFmtId="168" formatCode="0_ "/>
  </numFmts>
  <fonts count="21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4"/>
      <charset val="161"/>
    </font>
    <font>
      <sz val="11"/>
      <name val="Calibri"/>
      <family val="2"/>
    </font>
    <font>
      <sz val="10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新細明體"/>
      <family val="2"/>
      <charset val="136"/>
    </font>
    <font>
      <b/>
      <sz val="24"/>
      <color theme="0"/>
      <name val="Calibri"/>
      <family val="2"/>
    </font>
    <font>
      <b/>
      <sz val="24"/>
      <color theme="0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細明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0"/>
      <name val="Calibri"/>
      <family val="2"/>
    </font>
    <font>
      <sz val="14"/>
      <color theme="0"/>
      <name val="細明體"/>
      <family val="2"/>
      <charset val="136"/>
    </font>
    <font>
      <sz val="14"/>
      <color theme="0"/>
      <name val="Calibri"/>
      <family val="2"/>
      <charset val="136"/>
      <scheme val="minor"/>
    </font>
    <font>
      <b/>
      <sz val="11"/>
      <color theme="1"/>
      <name val="Calibri"/>
      <family val="2"/>
    </font>
    <font>
      <sz val="11"/>
      <color theme="1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F5C95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168" fontId="2" fillId="3" borderId="11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 wrapText="1"/>
    </xf>
    <xf numFmtId="0" fontId="8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8" fontId="2" fillId="5" borderId="14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168" fontId="19" fillId="5" borderId="14" xfId="0" applyNumberFormat="1" applyFont="1" applyFill="1" applyBorder="1" applyAlignment="1">
      <alignment horizontal="center" vertical="center"/>
    </xf>
    <xf numFmtId="164" fontId="19" fillId="5" borderId="14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Normal" xfId="0" builtinId="0"/>
    <cellStyle name="一般 2" xfId="1" xr:uid="{D7E004A9-658E-44EC-8B14-880498737C2B}"/>
  </cellStyles>
  <dxfs count="4"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F5C95"/>
      <color rgb="FF000099"/>
      <color rgb="FF0113C3"/>
      <color rgb="FF0F5A93"/>
      <color rgb="FF0F5CA0"/>
      <color rgb="FF0F5595"/>
      <color rgb="FF0F4695"/>
      <color rgb="FF0F5A95"/>
      <color rgb="FF095F95"/>
      <color rgb="FF0F5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1357310</xdr:colOff>
      <xdr:row>13</xdr:row>
      <xdr:rowOff>2</xdr:rowOff>
    </xdr:from>
    <xdr:to>
      <xdr:col>6</xdr:col>
      <xdr:colOff>63560</xdr:colOff>
      <xdr:row>22</xdr:row>
      <xdr:rowOff>0</xdr:rowOff>
    </xdr:to>
    <xdr:sp macro="" textlink="">
      <xdr:nvSpPr>
        <xdr:cNvPr id="7" name="矩形: 圓角 6">
          <a:extLst>
            <a:ext uri="{FF2B5EF4-FFF2-40B4-BE49-F238E27FC236}">
              <a16:creationId xmlns:a16="http://schemas.microsoft.com/office/drawing/2014/main" id="{21071879-9A08-4AE5-8E3A-FCD64115BD73}"/>
            </a:ext>
          </a:extLst>
        </xdr:cNvPr>
        <xdr:cNvSpPr/>
      </xdr:nvSpPr>
      <xdr:spPr>
        <a:xfrm>
          <a:off x="1357310" y="6298408"/>
          <a:ext cx="12708000" cy="2857498"/>
        </a:xfrm>
        <a:prstGeom prst="roundRect">
          <a:avLst/>
        </a:prstGeom>
        <a:noFill/>
        <a:ln w="3492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1</xdr:col>
      <xdr:colOff>127001</xdr:colOff>
      <xdr:row>0</xdr:row>
      <xdr:rowOff>95248</xdr:rowOff>
    </xdr:from>
    <xdr:to>
      <xdr:col>2</xdr:col>
      <xdr:colOff>1333498</xdr:colOff>
      <xdr:row>1</xdr:row>
      <xdr:rowOff>291611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B1D624BE-0892-168F-62FC-99433524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95248"/>
          <a:ext cx="2624664" cy="767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452421</xdr:colOff>
      <xdr:row>3</xdr:row>
      <xdr:rowOff>95250</xdr:rowOff>
    </xdr:from>
    <xdr:to>
      <xdr:col>3</xdr:col>
      <xdr:colOff>345278</xdr:colOff>
      <xdr:row>4</xdr:row>
      <xdr:rowOff>47875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047D0BB-7369-52B7-00C0-4837FEE60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9265" y="1250156"/>
          <a:ext cx="5476888" cy="28101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285741</xdr:colOff>
      <xdr:row>3</xdr:row>
      <xdr:rowOff>89052</xdr:rowOff>
    </xdr:from>
    <xdr:to>
      <xdr:col>5</xdr:col>
      <xdr:colOff>3619490</xdr:colOff>
      <xdr:row>3</xdr:row>
      <xdr:rowOff>2799804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32A162B0-C860-9444-4F94-F6C8A2A2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3460" y="1243958"/>
          <a:ext cx="4750593" cy="271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7275-29D0-43FB-BF53-B1D77CAAD557}">
  <dimension ref="A1:AN75"/>
  <sheetViews>
    <sheetView showGridLines="0" tabSelected="1" topLeftCell="B1" zoomScale="82" zoomScaleNormal="82" workbookViewId="0">
      <selection activeCell="D11" sqref="D11"/>
    </sheetView>
  </sheetViews>
  <sheetFormatPr defaultColWidth="18.625" defaultRowHeight="14.45"/>
  <cols>
    <col min="1" max="1" width="18.625" style="2"/>
    <col min="2" max="2" width="18.625" style="24"/>
    <col min="3" max="3" width="54.625" style="2" customWidth="1"/>
    <col min="4" max="5" width="18.625" style="2"/>
    <col min="6" max="6" width="56.25" style="2" customWidth="1"/>
    <col min="7" max="7" width="18.625" style="2"/>
    <col min="8" max="8" width="18.625" style="2" hidden="1" customWidth="1"/>
    <col min="9" max="18" width="18.625" style="17" hidden="1" customWidth="1"/>
    <col min="19" max="19" width="18.625" style="18" hidden="1" customWidth="1"/>
    <col min="20" max="40" width="18.625" style="2" hidden="1" customWidth="1"/>
    <col min="41" max="45" width="0" style="2" hidden="1" customWidth="1"/>
    <col min="46" max="16384" width="18.625" style="2"/>
  </cols>
  <sheetData>
    <row r="1" spans="2:16" ht="45" customHeight="1">
      <c r="B1" s="59" t="s">
        <v>0</v>
      </c>
      <c r="C1" s="60"/>
      <c r="D1" s="60"/>
      <c r="E1" s="60"/>
      <c r="F1" s="60"/>
    </row>
    <row r="2" spans="2:16" ht="29.1">
      <c r="B2" s="19"/>
      <c r="C2" s="20"/>
      <c r="D2" s="20"/>
      <c r="E2" s="20"/>
      <c r="F2" s="21" t="s">
        <v>1</v>
      </c>
    </row>
    <row r="3" spans="2:16" ht="15" customHeight="1">
      <c r="B3" s="22" t="s">
        <v>2</v>
      </c>
      <c r="C3" s="23"/>
      <c r="D3" s="23"/>
      <c r="E3" s="23"/>
      <c r="F3" s="23"/>
    </row>
    <row r="4" spans="2:16" ht="225" customHeight="1">
      <c r="B4" s="62"/>
      <c r="C4" s="68"/>
      <c r="D4" s="68"/>
      <c r="E4" s="68"/>
      <c r="F4" s="68"/>
    </row>
    <row r="5" spans="2:16" ht="15" customHeight="1"/>
    <row r="6" spans="2:16" ht="15" customHeight="1">
      <c r="D6" s="25"/>
      <c r="E6" s="26" t="s">
        <v>3</v>
      </c>
    </row>
    <row r="7" spans="2:16" ht="15" customHeight="1">
      <c r="D7" s="56"/>
      <c r="E7" s="26" t="s">
        <v>4</v>
      </c>
    </row>
    <row r="8" spans="2:16" ht="15" customHeight="1"/>
    <row r="9" spans="2:16" ht="15" customHeight="1">
      <c r="B9" s="63" t="s">
        <v>5</v>
      </c>
      <c r="C9" s="64"/>
      <c r="D9" s="64"/>
      <c r="E9" s="64"/>
      <c r="F9" s="65"/>
    </row>
    <row r="10" spans="2:16" ht="15" customHeight="1">
      <c r="B10" s="52" t="s">
        <v>6</v>
      </c>
      <c r="C10" s="52" t="s">
        <v>7</v>
      </c>
      <c r="D10" s="52" t="s">
        <v>8</v>
      </c>
      <c r="E10" s="52" t="s">
        <v>9</v>
      </c>
      <c r="F10" s="52" t="s">
        <v>10</v>
      </c>
    </row>
    <row r="11" spans="2:16" ht="30" customHeight="1">
      <c r="B11" s="1" t="s">
        <v>11</v>
      </c>
      <c r="C11" s="1" t="s">
        <v>12</v>
      </c>
      <c r="D11" s="13" t="s">
        <v>13</v>
      </c>
      <c r="E11" s="50" t="s">
        <v>14</v>
      </c>
      <c r="F11" s="1" t="s">
        <v>15</v>
      </c>
      <c r="H11" s="41" t="s">
        <v>16</v>
      </c>
      <c r="I11" s="42" t="s">
        <v>17</v>
      </c>
      <c r="J11" s="42" t="s">
        <v>18</v>
      </c>
      <c r="K11" s="42" t="s">
        <v>19</v>
      </c>
      <c r="L11" s="42" t="s">
        <v>20</v>
      </c>
    </row>
    <row r="12" spans="2:16" ht="30" customHeight="1">
      <c r="B12" s="1" t="s">
        <v>14</v>
      </c>
      <c r="C12" s="36" t="s">
        <v>21</v>
      </c>
      <c r="D12" s="16">
        <v>196</v>
      </c>
      <c r="E12" s="50" t="s">
        <v>14</v>
      </c>
      <c r="F12" s="36" t="s">
        <v>22</v>
      </c>
      <c r="H12" s="43">
        <f>IF(D11=I11,1,IF(D11=J11,2,IF(D11=K11,3,0)))</f>
        <v>2</v>
      </c>
      <c r="I12" s="44">
        <f>ROUNDUP(D12*H12/48,0)</f>
        <v>9</v>
      </c>
    </row>
    <row r="13" spans="2:16" ht="30" customHeight="1">
      <c r="B13" s="1" t="s">
        <v>14</v>
      </c>
      <c r="C13" s="36" t="s">
        <v>23</v>
      </c>
      <c r="D13" s="16">
        <v>142</v>
      </c>
      <c r="E13" s="50" t="s">
        <v>14</v>
      </c>
      <c r="F13" s="36" t="s">
        <v>24</v>
      </c>
      <c r="H13" s="45" t="s">
        <v>25</v>
      </c>
      <c r="I13" s="42">
        <f>ROUNDUP(D13/K15,0)</f>
        <v>15</v>
      </c>
      <c r="J13" s="45" t="s">
        <v>26</v>
      </c>
      <c r="K13" s="42">
        <f>ROUNDUP(D13/32,0)</f>
        <v>5</v>
      </c>
      <c r="L13" s="42">
        <f>ROUNDUP(D13/K13,0)</f>
        <v>29</v>
      </c>
    </row>
    <row r="14" spans="2:16" ht="38.1" customHeight="1">
      <c r="B14" s="1" t="s">
        <v>27</v>
      </c>
      <c r="C14" s="36" t="s">
        <v>28</v>
      </c>
      <c r="D14" s="13">
        <v>1</v>
      </c>
      <c r="E14" s="1" t="s">
        <v>29</v>
      </c>
      <c r="F14" s="36" t="s">
        <v>30</v>
      </c>
    </row>
    <row r="15" spans="2:16" ht="30" customHeight="1">
      <c r="B15" s="1" t="s">
        <v>31</v>
      </c>
      <c r="C15" s="36" t="s">
        <v>32</v>
      </c>
      <c r="D15" s="13">
        <v>10</v>
      </c>
      <c r="E15" s="1" t="s">
        <v>33</v>
      </c>
      <c r="F15" s="36" t="s">
        <v>34</v>
      </c>
      <c r="H15" s="41" t="s">
        <v>35</v>
      </c>
      <c r="I15" s="42">
        <f>ROUNDUP(D15/D14,0)</f>
        <v>10</v>
      </c>
      <c r="J15" s="42" t="s">
        <v>36</v>
      </c>
      <c r="K15" s="42">
        <f>IF(H12=1,IF(MIN(I15)&gt;32,32,MIN(I15)),IF(H12=2,IF(MIN(I15,I18)&gt;32,32,MIN(I15,I18)),IF(H12=3,IF(MIN(I15,I18,I21)&gt;32,32,MIN(I15,I18,I21)),"Error")))</f>
        <v>10</v>
      </c>
    </row>
    <row r="16" spans="2:16" ht="30" customHeight="1">
      <c r="B16" s="1" t="s">
        <v>37</v>
      </c>
      <c r="C16" s="1" t="s">
        <v>38</v>
      </c>
      <c r="D16" s="14" t="s">
        <v>39</v>
      </c>
      <c r="E16" s="51">
        <f>E48</f>
        <v>1</v>
      </c>
      <c r="F16" s="1" t="s">
        <v>40</v>
      </c>
      <c r="H16" s="41" t="s">
        <v>41</v>
      </c>
      <c r="I16" s="42" t="str">
        <f>MID($D$16,1,1)</f>
        <v>1</v>
      </c>
      <c r="J16" s="42" t="str">
        <f>MID($D$16,2,1)</f>
        <v>1</v>
      </c>
      <c r="K16" s="42" t="str">
        <f>MID($D$16,3,1)</f>
        <v>1</v>
      </c>
      <c r="L16" s="42" t="str">
        <f>MID($D$16,4,1)</f>
        <v>1</v>
      </c>
      <c r="M16" s="42" t="str">
        <f>MID($D$16,5,1)</f>
        <v>1</v>
      </c>
      <c r="N16" s="42" t="str">
        <f>MID($D$16,6,1)</f>
        <v>1</v>
      </c>
      <c r="O16" s="42">
        <f>I16*2^5+J16*2^4+K16*2^3+L16*2^2+M16*2^1+N16*2^0</f>
        <v>63</v>
      </c>
      <c r="P16" s="46">
        <f>(O16+1)/64</f>
        <v>1</v>
      </c>
    </row>
    <row r="17" spans="1:40" ht="30" customHeight="1">
      <c r="B17" s="1" t="s">
        <v>42</v>
      </c>
      <c r="C17" s="36" t="s">
        <v>43</v>
      </c>
      <c r="D17" s="13">
        <v>1</v>
      </c>
      <c r="E17" s="1" t="s">
        <v>33</v>
      </c>
      <c r="F17" s="36" t="s">
        <v>44</v>
      </c>
    </row>
    <row r="18" spans="1:40" ht="30" customHeight="1">
      <c r="B18" s="1" t="s">
        <v>45</v>
      </c>
      <c r="C18" s="36" t="s">
        <v>46</v>
      </c>
      <c r="D18" s="13">
        <v>10</v>
      </c>
      <c r="E18" s="1" t="s">
        <v>33</v>
      </c>
      <c r="F18" s="36" t="s">
        <v>47</v>
      </c>
      <c r="H18" s="41" t="s">
        <v>48</v>
      </c>
      <c r="I18" s="42">
        <f>ROUNDUP(D18/D17,0)</f>
        <v>10</v>
      </c>
      <c r="J18" s="42"/>
      <c r="K18" s="42"/>
    </row>
    <row r="19" spans="1:40" ht="30" customHeight="1">
      <c r="B19" s="1" t="s">
        <v>49</v>
      </c>
      <c r="C19" s="1" t="s">
        <v>50</v>
      </c>
      <c r="D19" s="14" t="s">
        <v>39</v>
      </c>
      <c r="E19" s="51">
        <f>E52</f>
        <v>1</v>
      </c>
      <c r="F19" s="1" t="s">
        <v>40</v>
      </c>
      <c r="H19" s="41" t="s">
        <v>51</v>
      </c>
      <c r="I19" s="42" t="str">
        <f>MID($D$19,1,1)</f>
        <v>1</v>
      </c>
      <c r="J19" s="42" t="str">
        <f>MID($D$19,2,1)</f>
        <v>1</v>
      </c>
      <c r="K19" s="42" t="str">
        <f>MID($D$19,3,1)</f>
        <v>1</v>
      </c>
      <c r="L19" s="42" t="str">
        <f>MID($D$19,4,1)</f>
        <v>1</v>
      </c>
      <c r="M19" s="42" t="str">
        <f>MID($D$19,5,1)</f>
        <v>1</v>
      </c>
      <c r="N19" s="42" t="str">
        <f>MID($D$19,6,1)</f>
        <v>1</v>
      </c>
      <c r="O19" s="42">
        <f>I19*2^5+J19*2^4+K19*2^3+L19*2^2+M19*2^1+N19*2^0</f>
        <v>63</v>
      </c>
      <c r="P19" s="46">
        <f>(O19+1)/64</f>
        <v>1</v>
      </c>
    </row>
    <row r="20" spans="1:40" ht="30" customHeight="1">
      <c r="B20" s="1" t="s">
        <v>52</v>
      </c>
      <c r="C20" s="36" t="s">
        <v>53</v>
      </c>
      <c r="D20" s="13">
        <v>1</v>
      </c>
      <c r="E20" s="1" t="s">
        <v>33</v>
      </c>
      <c r="F20" s="36" t="s">
        <v>54</v>
      </c>
      <c r="H20" s="57"/>
      <c r="I20" s="58"/>
    </row>
    <row r="21" spans="1:40" ht="30" customHeight="1">
      <c r="B21" s="1" t="s">
        <v>55</v>
      </c>
      <c r="C21" s="36" t="s">
        <v>56</v>
      </c>
      <c r="D21" s="13">
        <v>10</v>
      </c>
      <c r="E21" s="1" t="s">
        <v>33</v>
      </c>
      <c r="F21" s="36" t="s">
        <v>57</v>
      </c>
      <c r="H21" s="43" t="s">
        <v>58</v>
      </c>
      <c r="I21" s="44">
        <f>ROUNDUP(D21/D20,0)</f>
        <v>10</v>
      </c>
      <c r="J21" s="44"/>
      <c r="K21" s="44"/>
    </row>
    <row r="22" spans="1:40" ht="30" customHeight="1">
      <c r="B22" s="1" t="s">
        <v>59</v>
      </c>
      <c r="C22" s="1" t="s">
        <v>60</v>
      </c>
      <c r="D22" s="14" t="s">
        <v>39</v>
      </c>
      <c r="E22" s="51">
        <f>E56</f>
        <v>1</v>
      </c>
      <c r="F22" s="1" t="s">
        <v>40</v>
      </c>
      <c r="H22" s="41" t="s">
        <v>61</v>
      </c>
      <c r="I22" s="42" t="str">
        <f>MID($D$22,1,1)</f>
        <v>1</v>
      </c>
      <c r="J22" s="42" t="str">
        <f>MID($D$22,2,1)</f>
        <v>1</v>
      </c>
      <c r="K22" s="42" t="str">
        <f>MID($D$22,3,1)</f>
        <v>1</v>
      </c>
      <c r="L22" s="42" t="str">
        <f>MID($D$22,4,1)</f>
        <v>1</v>
      </c>
      <c r="M22" s="42" t="str">
        <f>MID($D$22,5,1)</f>
        <v>1</v>
      </c>
      <c r="N22" s="42" t="str">
        <f>MID($D$22,6,1)</f>
        <v>1</v>
      </c>
      <c r="O22" s="42">
        <f>I22*2^5+J22*2^4+K22*2^3+L22*2^2+M22*2^1+N22*2^0</f>
        <v>63</v>
      </c>
      <c r="P22" s="46">
        <f>(O22+1)/64</f>
        <v>1</v>
      </c>
    </row>
    <row r="23" spans="1:40" ht="30" customHeight="1">
      <c r="B23" s="1" t="s">
        <v>62</v>
      </c>
      <c r="C23" s="1" t="s">
        <v>63</v>
      </c>
      <c r="D23" s="16">
        <v>8</v>
      </c>
      <c r="E23" s="1" t="s">
        <v>64</v>
      </c>
      <c r="F23" s="36" t="s">
        <v>65</v>
      </c>
    </row>
    <row r="24" spans="1:40" ht="30" customHeight="1">
      <c r="B24" s="1" t="s">
        <v>66</v>
      </c>
      <c r="C24" s="1" t="s">
        <v>67</v>
      </c>
      <c r="D24" s="16">
        <v>8</v>
      </c>
      <c r="E24" s="1" t="s">
        <v>64</v>
      </c>
      <c r="F24" s="1" t="s">
        <v>68</v>
      </c>
    </row>
    <row r="25" spans="1:40" ht="30" customHeight="1">
      <c r="B25" s="1" t="s">
        <v>69</v>
      </c>
      <c r="C25" s="1" t="s">
        <v>70</v>
      </c>
      <c r="D25" s="15">
        <v>29</v>
      </c>
      <c r="E25" s="1" t="s">
        <v>69</v>
      </c>
      <c r="F25" s="1" t="s">
        <v>71</v>
      </c>
      <c r="H25" s="41" t="s">
        <v>72</v>
      </c>
      <c r="I25" s="42">
        <v>1</v>
      </c>
      <c r="J25" s="42">
        <v>2</v>
      </c>
      <c r="K25" s="42">
        <v>3</v>
      </c>
      <c r="L25" s="42">
        <v>4</v>
      </c>
      <c r="M25" s="42">
        <v>5</v>
      </c>
      <c r="N25" s="42">
        <v>6</v>
      </c>
      <c r="O25" s="42">
        <v>7</v>
      </c>
      <c r="P25" s="42">
        <v>8</v>
      </c>
      <c r="Q25" s="42">
        <v>9</v>
      </c>
      <c r="R25" s="42">
        <v>10</v>
      </c>
      <c r="S25" s="42">
        <v>11</v>
      </c>
      <c r="T25" s="42">
        <v>12</v>
      </c>
      <c r="U25" s="42">
        <v>13</v>
      </c>
      <c r="V25" s="42">
        <v>14</v>
      </c>
      <c r="W25" s="42">
        <v>15</v>
      </c>
      <c r="X25" s="42">
        <v>16</v>
      </c>
      <c r="Y25" s="42">
        <v>17</v>
      </c>
      <c r="Z25" s="42">
        <v>18</v>
      </c>
      <c r="AA25" s="42">
        <v>19</v>
      </c>
      <c r="AB25" s="42">
        <v>20</v>
      </c>
      <c r="AC25" s="42">
        <v>21</v>
      </c>
      <c r="AD25" s="42">
        <v>22</v>
      </c>
      <c r="AE25" s="42">
        <v>23</v>
      </c>
      <c r="AF25" s="42">
        <v>24</v>
      </c>
      <c r="AG25" s="42">
        <v>25</v>
      </c>
      <c r="AH25" s="42">
        <v>26</v>
      </c>
      <c r="AI25" s="42">
        <v>27</v>
      </c>
      <c r="AJ25" s="42">
        <v>28</v>
      </c>
      <c r="AK25" s="42">
        <v>29</v>
      </c>
      <c r="AL25" s="42">
        <v>30</v>
      </c>
      <c r="AM25" s="42">
        <v>31</v>
      </c>
      <c r="AN25" s="42">
        <v>32</v>
      </c>
    </row>
    <row r="26" spans="1:40" ht="44.45" customHeight="1">
      <c r="B26" s="1" t="s">
        <v>73</v>
      </c>
      <c r="C26" s="1" t="s">
        <v>74</v>
      </c>
      <c r="D26" s="15">
        <v>240</v>
      </c>
      <c r="E26" s="1" t="s">
        <v>75</v>
      </c>
      <c r="F26" s="36" t="s">
        <v>76</v>
      </c>
    </row>
    <row r="27" spans="1:40" ht="15" customHeight="1">
      <c r="A27" s="2" t="s">
        <v>77</v>
      </c>
      <c r="B27" s="63" t="s">
        <v>78</v>
      </c>
      <c r="C27" s="66"/>
      <c r="D27" s="66"/>
      <c r="E27" s="66"/>
      <c r="F27" s="67"/>
    </row>
    <row r="28" spans="1:40" ht="15" customHeight="1">
      <c r="B28" s="38" t="s">
        <v>14</v>
      </c>
      <c r="C28" s="38" t="s">
        <v>79</v>
      </c>
      <c r="D28" s="39">
        <f>$K$15</f>
        <v>10</v>
      </c>
      <c r="E28" s="40" t="s">
        <v>69</v>
      </c>
      <c r="F28" s="38" t="s">
        <v>80</v>
      </c>
    </row>
    <row r="29" spans="1:40" ht="15" customHeight="1">
      <c r="B29" s="38" t="s">
        <v>14</v>
      </c>
      <c r="C29" s="38" t="s">
        <v>81</v>
      </c>
      <c r="D29" s="39">
        <f>$I$12</f>
        <v>9</v>
      </c>
      <c r="E29" s="40" t="s">
        <v>82</v>
      </c>
      <c r="F29" s="38"/>
    </row>
    <row r="30" spans="1:40" ht="15" customHeight="1">
      <c r="B30" s="38" t="s">
        <v>14</v>
      </c>
      <c r="C30" s="38" t="s">
        <v>83</v>
      </c>
      <c r="D30" s="39">
        <f>IF(AND(I30=1,D28&gt;16,D29=1),I30+1,I30)</f>
        <v>15</v>
      </c>
      <c r="E30" s="40" t="s">
        <v>82</v>
      </c>
      <c r="F30" s="38"/>
      <c r="H30" s="41" t="s">
        <v>84</v>
      </c>
      <c r="I30" s="42">
        <f>ROUNDUP(D13/D28,0)</f>
        <v>15</v>
      </c>
    </row>
    <row r="31" spans="1:40" ht="15" customHeight="1">
      <c r="B31" s="53" t="s">
        <v>14</v>
      </c>
      <c r="C31" s="53" t="s">
        <v>85</v>
      </c>
      <c r="D31" s="54">
        <f>D29*D30</f>
        <v>135</v>
      </c>
      <c r="E31" s="55" t="s">
        <v>82</v>
      </c>
      <c r="F31" s="53" t="s">
        <v>86</v>
      </c>
    </row>
    <row r="32" spans="1:40" ht="15" customHeight="1">
      <c r="B32" s="38" t="s">
        <v>14</v>
      </c>
      <c r="C32" s="38" t="str">
        <f>"Ideal Cascading Number of AL5958Q " &amp; "DCK= " &amp; D23 &amp; " MHz"</f>
        <v>Ideal Cascading Number of AL5958Q DCK= 8 MHz</v>
      </c>
      <c r="D32" s="39">
        <f>I33</f>
        <v>2</v>
      </c>
      <c r="E32" s="40" t="s">
        <v>82</v>
      </c>
      <c r="F32" s="38"/>
      <c r="H32" s="17"/>
      <c r="M32" s="18"/>
      <c r="N32" s="2"/>
      <c r="O32" s="2"/>
      <c r="P32" s="2"/>
      <c r="Q32" s="2"/>
      <c r="R32" s="2"/>
      <c r="S32" s="2"/>
    </row>
    <row r="33" spans="1:13" ht="15" customHeight="1">
      <c r="B33" s="38" t="s">
        <v>87</v>
      </c>
      <c r="C33" s="38" t="s">
        <v>88</v>
      </c>
      <c r="D33" s="39">
        <f>M33+3</f>
        <v>71</v>
      </c>
      <c r="E33" s="40" t="s">
        <v>89</v>
      </c>
      <c r="F33" s="38" t="s">
        <v>90</v>
      </c>
      <c r="H33" s="47" t="s">
        <v>91</v>
      </c>
      <c r="I33" s="42">
        <f>ROUNDDOWN((1000000/D26)/((1/D23)*K33)-1,0)</f>
        <v>2</v>
      </c>
      <c r="J33" s="41" t="s">
        <v>92</v>
      </c>
      <c r="K33" s="42">
        <f>48+(48*3)+(48*16*D28)+(48*D28)</f>
        <v>8352</v>
      </c>
      <c r="L33" s="48" t="s">
        <v>93</v>
      </c>
      <c r="M33" s="42">
        <f>ROUNDUP(D31/I33,0)</f>
        <v>68</v>
      </c>
    </row>
    <row r="34" spans="1:13" ht="15" customHeight="1">
      <c r="A34" s="2" t="s">
        <v>77</v>
      </c>
      <c r="B34" s="63" t="s">
        <v>94</v>
      </c>
      <c r="C34" s="66"/>
      <c r="D34" s="66"/>
      <c r="E34" s="66"/>
      <c r="F34" s="67"/>
    </row>
    <row r="35" spans="1:13" ht="15" customHeight="1">
      <c r="B35" s="38" t="s">
        <v>14</v>
      </c>
      <c r="C35" s="38" t="s">
        <v>95</v>
      </c>
      <c r="D35" s="39">
        <f>L13</f>
        <v>29</v>
      </c>
      <c r="E35" s="40" t="s">
        <v>69</v>
      </c>
      <c r="F35" s="38" t="s">
        <v>96</v>
      </c>
      <c r="I35" s="17">
        <f>ROUNDDOWN(D13/L13,0)</f>
        <v>4</v>
      </c>
      <c r="J35" s="17">
        <f>I35*L13</f>
        <v>116</v>
      </c>
      <c r="K35" s="37">
        <f>D13-J35</f>
        <v>26</v>
      </c>
    </row>
    <row r="36" spans="1:13" ht="15" customHeight="1">
      <c r="B36" s="38" t="s">
        <v>14</v>
      </c>
      <c r="C36" s="38" t="s">
        <v>81</v>
      </c>
      <c r="D36" s="39">
        <f>I12</f>
        <v>9</v>
      </c>
      <c r="E36" s="40" t="s">
        <v>82</v>
      </c>
      <c r="F36" s="38"/>
    </row>
    <row r="37" spans="1:13" ht="15" customHeight="1">
      <c r="B37" s="38" t="s">
        <v>14</v>
      </c>
      <c r="C37" s="38" t="s">
        <v>83</v>
      </c>
      <c r="D37" s="39">
        <f>IF(AND(I37=1,D35&gt;16,D36=1),I37+1,I37)</f>
        <v>5</v>
      </c>
      <c r="E37" s="40" t="s">
        <v>82</v>
      </c>
      <c r="F37" s="38"/>
      <c r="H37" s="41" t="s">
        <v>84</v>
      </c>
      <c r="I37" s="42">
        <f>ROUNDUP(D13/D35,0)</f>
        <v>5</v>
      </c>
    </row>
    <row r="38" spans="1:13" ht="15" customHeight="1">
      <c r="B38" s="53" t="s">
        <v>14</v>
      </c>
      <c r="C38" s="53" t="s">
        <v>85</v>
      </c>
      <c r="D38" s="54">
        <f>D36*D37</f>
        <v>45</v>
      </c>
      <c r="E38" s="55" t="s">
        <v>82</v>
      </c>
      <c r="F38" s="53" t="s">
        <v>86</v>
      </c>
    </row>
    <row r="39" spans="1:13" ht="15" customHeight="1">
      <c r="B39" s="38" t="s">
        <v>14</v>
      </c>
      <c r="C39" s="38" t="str">
        <f>"Ideal Cascading Number of AL5958Q " &amp; "DCK= " &amp; D23 &amp; " MHz"</f>
        <v>Ideal Cascading Number of AL5958Q DCK= 8 MHz</v>
      </c>
      <c r="D39" s="39">
        <f>I40</f>
        <v>0</v>
      </c>
      <c r="E39" s="40" t="s">
        <v>82</v>
      </c>
      <c r="F39" s="38"/>
    </row>
    <row r="40" spans="1:13" ht="15" customHeight="1">
      <c r="B40" s="38" t="s">
        <v>87</v>
      </c>
      <c r="C40" s="38" t="s">
        <v>88</v>
      </c>
      <c r="D40" s="39" t="e">
        <f>M40+3</f>
        <v>#DIV/0!</v>
      </c>
      <c r="E40" s="40" t="s">
        <v>89</v>
      </c>
      <c r="F40" s="38" t="s">
        <v>90</v>
      </c>
      <c r="H40" s="47" t="s">
        <v>91</v>
      </c>
      <c r="I40" s="42">
        <f>ROUNDDOWN((1000000/D26)/((1/D23)*K40)-1,0)</f>
        <v>0</v>
      </c>
      <c r="J40" s="41" t="s">
        <v>92</v>
      </c>
      <c r="K40" s="42">
        <f>48+(48*3)+(48*16*D35)+(48*D35)</f>
        <v>23856</v>
      </c>
      <c r="L40" s="48" t="s">
        <v>93</v>
      </c>
      <c r="M40" s="42" t="e">
        <f>ROUNDUP(D38/I40,0)</f>
        <v>#DIV/0!</v>
      </c>
    </row>
    <row r="41" spans="1:13" ht="15" customHeight="1">
      <c r="B41" s="61" t="s">
        <v>97</v>
      </c>
      <c r="C41" s="61"/>
      <c r="D41" s="61"/>
      <c r="E41" s="61"/>
      <c r="F41" s="61"/>
    </row>
    <row r="42" spans="1:13" ht="15" customHeight="1">
      <c r="B42" s="27" t="s">
        <v>16</v>
      </c>
      <c r="C42" s="34" t="s">
        <v>12</v>
      </c>
      <c r="D42" s="32" t="str">
        <f>D11</f>
        <v>2-colors LED</v>
      </c>
      <c r="E42" s="28" t="s">
        <v>14</v>
      </c>
      <c r="F42" s="34" t="s">
        <v>14</v>
      </c>
    </row>
    <row r="43" spans="1:13" ht="15" customHeight="1">
      <c r="B43" s="27" t="s">
        <v>98</v>
      </c>
      <c r="C43" s="34" t="s">
        <v>99</v>
      </c>
      <c r="D43" s="32">
        <f>D12</f>
        <v>196</v>
      </c>
      <c r="E43" s="28" t="s">
        <v>100</v>
      </c>
      <c r="F43" s="34" t="s">
        <v>101</v>
      </c>
    </row>
    <row r="44" spans="1:13" ht="15" customHeight="1">
      <c r="B44" s="27" t="s">
        <v>98</v>
      </c>
      <c r="C44" s="34" t="s">
        <v>102</v>
      </c>
      <c r="D44" s="32">
        <f>D13</f>
        <v>142</v>
      </c>
      <c r="E44" s="28" t="s">
        <v>100</v>
      </c>
      <c r="F44" s="34" t="s">
        <v>101</v>
      </c>
    </row>
    <row r="45" spans="1:13" ht="15" customHeight="1">
      <c r="B45" s="27" t="s">
        <v>98</v>
      </c>
      <c r="C45" s="27" t="s">
        <v>103</v>
      </c>
      <c r="D45" s="32">
        <f>D12*D13</f>
        <v>27832</v>
      </c>
      <c r="E45" s="28" t="s">
        <v>100</v>
      </c>
      <c r="F45" s="27" t="s">
        <v>104</v>
      </c>
    </row>
    <row r="46" spans="1:13" ht="15" customHeight="1">
      <c r="B46" s="27" t="s">
        <v>98</v>
      </c>
      <c r="C46" s="27" t="s">
        <v>105</v>
      </c>
      <c r="D46" s="32">
        <f>D45*H12</f>
        <v>55664</v>
      </c>
      <c r="E46" s="28" t="s">
        <v>100</v>
      </c>
      <c r="F46" s="27" t="s">
        <v>106</v>
      </c>
    </row>
    <row r="47" spans="1:13" ht="15" customHeight="1">
      <c r="B47" s="27" t="s">
        <v>31</v>
      </c>
      <c r="C47" s="27" t="s">
        <v>107</v>
      </c>
      <c r="D47" s="31">
        <f>(13*P16/D49)*1000</f>
        <v>10</v>
      </c>
      <c r="E47" s="27" t="s">
        <v>33</v>
      </c>
      <c r="F47" s="27" t="s">
        <v>108</v>
      </c>
    </row>
    <row r="48" spans="1:13" ht="15" customHeight="1">
      <c r="B48" s="27" t="s">
        <v>37</v>
      </c>
      <c r="C48" s="27" t="s">
        <v>109</v>
      </c>
      <c r="D48" s="29" t="str">
        <f>D16</f>
        <v>111111</v>
      </c>
      <c r="E48" s="30">
        <f>P16</f>
        <v>1</v>
      </c>
      <c r="F48" s="27" t="s">
        <v>40</v>
      </c>
    </row>
    <row r="49" spans="2:9" ht="15" customHeight="1">
      <c r="B49" s="27" t="s">
        <v>110</v>
      </c>
      <c r="C49" s="34" t="s">
        <v>111</v>
      </c>
      <c r="D49" s="27">
        <f>ROUND(13/D15*1000,0)</f>
        <v>1300</v>
      </c>
      <c r="E49" s="35" t="s">
        <v>112</v>
      </c>
      <c r="F49" s="27" t="s">
        <v>113</v>
      </c>
    </row>
    <row r="50" spans="2:9" ht="15" customHeight="1">
      <c r="B50" s="27" t="s">
        <v>114</v>
      </c>
      <c r="C50" s="34" t="s">
        <v>115</v>
      </c>
      <c r="D50" s="49">
        <f>(1.25/D49)^2*D49</f>
        <v>1.201923076923077E-3</v>
      </c>
      <c r="E50" s="35" t="s">
        <v>116</v>
      </c>
      <c r="F50" s="27"/>
    </row>
    <row r="51" spans="2:9" ht="15" customHeight="1">
      <c r="B51" s="27" t="s">
        <v>45</v>
      </c>
      <c r="C51" s="27" t="s">
        <v>107</v>
      </c>
      <c r="D51" s="31">
        <f>(13*P19/D53)*1000</f>
        <v>10</v>
      </c>
      <c r="E51" s="27" t="s">
        <v>33</v>
      </c>
      <c r="F51" s="27" t="s">
        <v>117</v>
      </c>
    </row>
    <row r="52" spans="2:9" ht="15" customHeight="1">
      <c r="B52" s="27" t="s">
        <v>49</v>
      </c>
      <c r="C52" s="27" t="s">
        <v>118</v>
      </c>
      <c r="D52" s="29" t="str">
        <f>D19</f>
        <v>111111</v>
      </c>
      <c r="E52" s="30">
        <f>P19</f>
        <v>1</v>
      </c>
      <c r="F52" s="27"/>
    </row>
    <row r="53" spans="2:9" ht="15" customHeight="1">
      <c r="B53" s="27" t="s">
        <v>119</v>
      </c>
      <c r="C53" s="34" t="s">
        <v>111</v>
      </c>
      <c r="D53" s="27">
        <f>ROUND(13/D18*1000,0)</f>
        <v>1300</v>
      </c>
      <c r="E53" s="35" t="s">
        <v>112</v>
      </c>
      <c r="F53" s="27" t="s">
        <v>113</v>
      </c>
    </row>
    <row r="54" spans="2:9" ht="15" customHeight="1">
      <c r="B54" s="27" t="s">
        <v>120</v>
      </c>
      <c r="C54" s="34" t="s">
        <v>121</v>
      </c>
      <c r="D54" s="49">
        <f>(1.25/D53)^2*D53</f>
        <v>1.201923076923077E-3</v>
      </c>
      <c r="E54" s="35" t="s">
        <v>116</v>
      </c>
      <c r="F54" s="27"/>
    </row>
    <row r="55" spans="2:9" ht="15" customHeight="1">
      <c r="B55" s="27" t="s">
        <v>55</v>
      </c>
      <c r="C55" s="27" t="s">
        <v>107</v>
      </c>
      <c r="D55" s="31">
        <f>(13*P22/D57)*1000</f>
        <v>10</v>
      </c>
      <c r="E55" s="27" t="s">
        <v>33</v>
      </c>
      <c r="F55" s="27" t="s">
        <v>122</v>
      </c>
    </row>
    <row r="56" spans="2:9" ht="15" customHeight="1">
      <c r="B56" s="27" t="s">
        <v>59</v>
      </c>
      <c r="C56" s="27" t="s">
        <v>123</v>
      </c>
      <c r="D56" s="29" t="str">
        <f>D22</f>
        <v>111111</v>
      </c>
      <c r="E56" s="30">
        <f>P22</f>
        <v>1</v>
      </c>
      <c r="F56" s="27"/>
    </row>
    <row r="57" spans="2:9" ht="15" customHeight="1">
      <c r="B57" s="27" t="s">
        <v>124</v>
      </c>
      <c r="C57" s="34" t="s">
        <v>111</v>
      </c>
      <c r="D57" s="27">
        <f>ROUND(13/D21*1000,0)</f>
        <v>1300</v>
      </c>
      <c r="E57" s="35" t="s">
        <v>112</v>
      </c>
      <c r="F57" s="27" t="s">
        <v>113</v>
      </c>
    </row>
    <row r="58" spans="2:9" ht="15" customHeight="1">
      <c r="B58" s="27" t="s">
        <v>125</v>
      </c>
      <c r="C58" s="34" t="s">
        <v>126</v>
      </c>
      <c r="D58" s="49">
        <f>(1.25/D57)^2*D57</f>
        <v>1.201923076923077E-3</v>
      </c>
      <c r="E58" s="35" t="s">
        <v>116</v>
      </c>
      <c r="F58" s="27"/>
    </row>
    <row r="59" spans="2:9" ht="15" customHeight="1">
      <c r="B59" s="27" t="s">
        <v>62</v>
      </c>
      <c r="C59" s="27" t="s">
        <v>127</v>
      </c>
      <c r="D59" s="32">
        <f>D23</f>
        <v>8</v>
      </c>
      <c r="E59" s="27" t="s">
        <v>64</v>
      </c>
      <c r="F59" s="27" t="s">
        <v>128</v>
      </c>
    </row>
    <row r="60" spans="2:9" ht="15" customHeight="1">
      <c r="B60" s="27" t="s">
        <v>66</v>
      </c>
      <c r="C60" s="27" t="s">
        <v>129</v>
      </c>
      <c r="D60" s="32">
        <f>D24</f>
        <v>8</v>
      </c>
      <c r="E60" s="27" t="s">
        <v>64</v>
      </c>
      <c r="F60" s="27" t="s">
        <v>68</v>
      </c>
    </row>
    <row r="61" spans="2:9" ht="15" customHeight="1">
      <c r="B61" s="27" t="s">
        <v>73</v>
      </c>
      <c r="C61" s="27" t="s">
        <v>74</v>
      </c>
      <c r="D61" s="32">
        <f>D26</f>
        <v>240</v>
      </c>
      <c r="E61" s="27" t="s">
        <v>75</v>
      </c>
      <c r="F61" s="27"/>
    </row>
    <row r="62" spans="2:9" ht="15" customHeight="1">
      <c r="B62" s="27" t="s">
        <v>130</v>
      </c>
      <c r="C62" s="27" t="s">
        <v>130</v>
      </c>
      <c r="D62" s="32" t="e">
        <f>IF(I62&gt;13,16,IF(I62&gt;12,15,I62))</f>
        <v>#NUM!</v>
      </c>
      <c r="E62" s="27" t="s">
        <v>131</v>
      </c>
      <c r="F62" s="27"/>
      <c r="H62" s="41" t="s">
        <v>132</v>
      </c>
      <c r="I62" s="42" t="e">
        <f>ROUNDDOWN(LOG((((1/D26/D25)-0.000256)/(0.000001/D24)),2),0)</f>
        <v>#NUM!</v>
      </c>
    </row>
    <row r="63" spans="2:9" ht="15" customHeight="1">
      <c r="B63" s="33" t="s">
        <v>69</v>
      </c>
      <c r="C63" s="34" t="s">
        <v>70</v>
      </c>
      <c r="D63" s="32">
        <f>D25</f>
        <v>29</v>
      </c>
      <c r="E63" s="33" t="s">
        <v>69</v>
      </c>
      <c r="F63" s="27"/>
      <c r="H63" s="41" t="s">
        <v>92</v>
      </c>
      <c r="I63" s="42">
        <f>48+(48*3)+(48*16*D24)+(48*D24)</f>
        <v>6720</v>
      </c>
    </row>
    <row r="64" spans="2:9" ht="15" customHeight="1">
      <c r="B64" s="33" t="s">
        <v>133</v>
      </c>
      <c r="C64" s="34" t="str">
        <f>"Ideal Cascading Number of AL5958Q at " &amp; D59 &amp; "MHz ," &amp; D25 &amp; " SCAN"</f>
        <v>Ideal Cascading Number of AL5958Q at 8MHz ,29 SCAN</v>
      </c>
      <c r="D64" s="32">
        <f>ROUNDDOWN((1000000/D26)/((1/D23)*I64)-1,0)</f>
        <v>0</v>
      </c>
      <c r="E64" s="40" t="s">
        <v>82</v>
      </c>
      <c r="F64" s="27"/>
      <c r="H64" s="41" t="s">
        <v>92</v>
      </c>
      <c r="I64" s="42">
        <f>48+(48*3)+(48*16*D25)+(48*D25)</f>
        <v>23856</v>
      </c>
    </row>
    <row r="65" ht="15" customHeight="1"/>
    <row r="72" ht="15" customHeight="1"/>
    <row r="73" ht="15" customHeight="1"/>
    <row r="74" ht="15" customHeight="1"/>
    <row r="75" ht="15" customHeight="1"/>
  </sheetData>
  <sheetProtection algorithmName="SHA-512" hashValue="SMJyJ6k8u1PeDXdneQ6M1ojNfRv3+DoXrMY8qOFIlnvvw/HfQySS11Jxzh4GUPrFYA3E79iIOZKFEMuALq9/6A==" saltValue="QX3ZfeUiMKw9KAWuLKNVDw==" spinCount="100000" sheet="1" objects="1" scenarios="1" selectLockedCells="1"/>
  <dataConsolidate/>
  <mergeCells count="6">
    <mergeCell ref="B1:F1"/>
    <mergeCell ref="B41:F41"/>
    <mergeCell ref="B4:F4"/>
    <mergeCell ref="B9:F9"/>
    <mergeCell ref="B27:F27"/>
    <mergeCell ref="B34:F34"/>
  </mergeCells>
  <phoneticPr fontId="1" type="noConversion"/>
  <conditionalFormatting sqref="D17:D19">
    <cfRule type="expression" dxfId="3" priority="3">
      <formula>OR($D$11="1-color LED")</formula>
    </cfRule>
  </conditionalFormatting>
  <conditionalFormatting sqref="D20:D22">
    <cfRule type="expression" dxfId="2" priority="5">
      <formula>OR($D$11="1-color LED",$D$11="2-colors LED")</formula>
    </cfRule>
  </conditionalFormatting>
  <conditionalFormatting sqref="D51:D54">
    <cfRule type="expression" dxfId="1" priority="1">
      <formula>OR($D$11="1-color LED")</formula>
    </cfRule>
  </conditionalFormatting>
  <conditionalFormatting sqref="D55:D58">
    <cfRule type="expression" dxfId="0" priority="2">
      <formula>OR($D$11="1-color LED",$D$11="2-colors LED")</formula>
    </cfRule>
  </conditionalFormatting>
  <dataValidations count="15">
    <dataValidation type="list" allowBlank="1" showInputMessage="1" showErrorMessage="1" sqref="D11" xr:uid="{548E4302-BC3E-4633-B1B9-7F08F2F9A8AF}">
      <formula1>$I$11:$K$11</formula1>
    </dataValidation>
    <dataValidation type="whole" allowBlank="1" showInputMessage="1" showErrorMessage="1" errorTitle="Exceeds maximum value" error="Maximum GCK = 16MHz.  Please modify this value." sqref="D27" xr:uid="{3334E4A6-0A4B-43F6-8F10-8C6EDF8E558C}">
      <formula1>60</formula1>
      <formula2>244</formula2>
    </dataValidation>
    <dataValidation type="list" allowBlank="1" showInputMessage="1" showErrorMessage="1" errorTitle="Exceeds maximum value" error="SCAN Number = 1 to 32" sqref="D25" xr:uid="{3FDEF0AC-D323-4283-B6FD-9B56B6ADDEEF}">
      <formula1>$I$25:$AN$25</formula1>
    </dataValidation>
    <dataValidation type="decimal" allowBlank="1" showInputMessage="1" showErrorMessage="1" errorTitle="Exceeds maximum value" error="Maximum DCK = 26MHz.  Please modify this value." sqref="D23" xr:uid="{0F8B9B22-848C-4C8D-B524-95377E9C17FC}">
      <formula1>0.1</formula1>
      <formula2>26</formula2>
    </dataValidation>
    <dataValidation type="decimal" allowBlank="1" showInputMessage="1" showErrorMessage="1" errorTitle="Exceeds maximum value" error="Maximum GCK = 32MHz.  Please modify this value." sqref="D24" xr:uid="{C05FCB6F-BE6A-4294-966F-428E9BE1C6F2}">
      <formula1>1</formula1>
      <formula2>32</formula2>
    </dataValidation>
    <dataValidation type="whole" operator="greaterThan" allowBlank="1" showInputMessage="1" showErrorMessage="1" sqref="D12:D13" xr:uid="{5A442D6D-699C-4348-A93D-DB6A23B56F99}">
      <formula1>0</formula1>
    </dataValidation>
    <dataValidation type="decimal" allowBlank="1" showInputMessage="1" showErrorMessage="1" errorTitle="Exceeds the min or max value" error="Iout=0.5mA to 20mA" sqref="D20:D21 D17:D18" xr:uid="{AEA83112-5AEA-4776-B37E-B8EB816774CE}">
      <formula1>0.5</formula1>
      <formula2>20</formula2>
    </dataValidation>
    <dataValidation type="textLength" operator="equal" allowBlank="1" showInputMessage="1" showErrorMessage="1" errorTitle="Current gain" error="Enter 6 bit binary GCC value. Default value = 111111_x000a_" sqref="D22 D16 D19" xr:uid="{7D25DF3E-A205-41C0-B1CB-E95C45CF8D5B}">
      <formula1>6</formula1>
    </dataValidation>
    <dataValidation type="decimal" allowBlank="1" showInputMessage="1" showErrorMessage="1" errorTitle="Iout=0.5mA to 20mA" error="Iout=0.5mA to 20mA" sqref="D16:D20" xr:uid="{E51CB086-2244-4C33-92ED-5C25BAC39CB6}">
      <formula1>0.5</formula1>
      <formula2>20</formula2>
    </dataValidation>
    <dataValidation type="textLength" operator="equal" allowBlank="1" showInputMessage="1" showErrorMessage="1" sqref="D16 D19" xr:uid="{7ED53D9D-65FB-4431-ADAA-BF61E610C465}">
      <formula1>6</formula1>
    </dataValidation>
    <dataValidation type="decimal" allowBlank="1" showInputMessage="1" showErrorMessage="1" errorTitle="Exceeds the min or max value" error="Iout=0.5mA to 20mA" promptTitle="Enter LED average current" prompt="If not sure yet  , ignore it." sqref="D14" xr:uid="{1B40333E-B93A-45C0-93BC-02A5B91CEB16}">
      <formula1>0.5</formula1>
      <formula2>20</formula2>
    </dataValidation>
    <dataValidation type="decimal" allowBlank="1" showInputMessage="1" showErrorMessage="1" errorTitle="Exceeds the min or max value" error="Iout=0.5mA to 20mA_x000a_" promptTitle="Enter Iout current" prompt="Iout current is set by the external resistor REXT. ( It is also the LED peak current )_x000a__x000a_If not sure yet. ignore it." sqref="D15" xr:uid="{79A2404D-E0AB-4F8A-B7AC-0E32C2D6D965}">
      <formula1>0.5</formula1>
      <formula2>20</formula2>
    </dataValidation>
    <dataValidation type="decimal" allowBlank="1" showInputMessage="1" showErrorMessage="1" errorTitle="Iout=0.5mA to 20mA" error="Iout=0.5mA to 20mA" promptTitle="Enter LED average current" sqref="D14" xr:uid="{D6971F23-C7E0-4906-8903-BB4B5491B3F8}">
      <formula1>0.5</formula1>
      <formula2>20</formula2>
    </dataValidation>
    <dataValidation type="decimal" allowBlank="1" showInputMessage="1" showErrorMessage="1" errorTitle="Iout=0.5mA to 20mA" error="Iout=0.5mA to 20mA" promptTitle="Enter Iout current" prompt="Iout current is set by the external resistor REXT.（It is also the LED peak current）_x000a__x000a_If not sure yet  , skip it." sqref="D15" xr:uid="{9797A86A-97B3-4666-9CF8-36D3007564D0}">
      <formula1>0.5</formula1>
      <formula2>20</formula2>
    </dataValidation>
    <dataValidation type="whole" allowBlank="1" showInputMessage="1" showErrorMessage="1" errorTitle="Exceeds maximum value" error="Maximum frame rate = 244MHz." sqref="D26" xr:uid="{59D0B2E4-E18C-486C-A65B-7306B85CDA80}">
      <formula1>60</formula1>
      <formula2>244</formula2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8F681-B017-4E7C-AE4A-F27CF7C809CC}">
  <dimension ref="B2:E20"/>
  <sheetViews>
    <sheetView topLeftCell="A2" workbookViewId="0">
      <selection activeCell="E6" sqref="E6"/>
    </sheetView>
  </sheetViews>
  <sheetFormatPr defaultColWidth="12.625" defaultRowHeight="14.45"/>
  <cols>
    <col min="1" max="2" width="12.625" style="2"/>
    <col min="3" max="3" width="24.625" style="2" customWidth="1"/>
    <col min="4" max="4" width="48.625" style="2" customWidth="1"/>
    <col min="5" max="5" width="24.625" style="2" customWidth="1"/>
    <col min="6" max="16384" width="12.625" style="2"/>
  </cols>
  <sheetData>
    <row r="2" spans="2:5" ht="15" thickBot="1">
      <c r="B2" s="2" t="s">
        <v>134</v>
      </c>
    </row>
    <row r="3" spans="2:5">
      <c r="B3" s="3" t="s">
        <v>135</v>
      </c>
      <c r="C3" s="4" t="s">
        <v>136</v>
      </c>
      <c r="D3" s="4" t="s">
        <v>137</v>
      </c>
      <c r="E3" s="5" t="s">
        <v>138</v>
      </c>
    </row>
    <row r="4" spans="2:5">
      <c r="B4" s="6" t="s">
        <v>139</v>
      </c>
      <c r="C4" s="7">
        <v>45512</v>
      </c>
      <c r="D4" s="1"/>
      <c r="E4" s="8"/>
    </row>
    <row r="5" spans="2:5">
      <c r="B5" s="6" t="s">
        <v>139</v>
      </c>
      <c r="C5" s="7">
        <v>45513</v>
      </c>
      <c r="D5" s="1" t="s">
        <v>140</v>
      </c>
      <c r="E5" s="8" t="s">
        <v>141</v>
      </c>
    </row>
    <row r="6" spans="2:5">
      <c r="B6" s="6"/>
      <c r="C6" s="7"/>
      <c r="D6" s="1"/>
      <c r="E6" s="8"/>
    </row>
    <row r="7" spans="2:5">
      <c r="B7" s="6"/>
      <c r="C7" s="7"/>
      <c r="D7" s="1"/>
      <c r="E7" s="8"/>
    </row>
    <row r="8" spans="2:5">
      <c r="B8" s="6"/>
      <c r="C8" s="7"/>
      <c r="D8" s="1"/>
      <c r="E8" s="8"/>
    </row>
    <row r="9" spans="2:5">
      <c r="B9" s="6"/>
      <c r="C9" s="7"/>
      <c r="D9" s="1"/>
      <c r="E9" s="8"/>
    </row>
    <row r="10" spans="2:5">
      <c r="B10" s="6"/>
      <c r="C10" s="7"/>
      <c r="D10" s="1"/>
      <c r="E10" s="8"/>
    </row>
    <row r="11" spans="2:5">
      <c r="B11" s="6"/>
      <c r="C11" s="7"/>
      <c r="D11" s="1"/>
      <c r="E11" s="8"/>
    </row>
    <row r="12" spans="2:5">
      <c r="B12" s="6"/>
      <c r="C12" s="7"/>
      <c r="D12" s="1"/>
      <c r="E12" s="8"/>
    </row>
    <row r="13" spans="2:5">
      <c r="B13" s="6"/>
      <c r="C13" s="7"/>
      <c r="D13" s="1"/>
      <c r="E13" s="8"/>
    </row>
    <row r="14" spans="2:5">
      <c r="B14" s="6"/>
      <c r="C14" s="7"/>
      <c r="D14" s="1"/>
      <c r="E14" s="8"/>
    </row>
    <row r="15" spans="2:5">
      <c r="B15" s="6"/>
      <c r="C15" s="7"/>
      <c r="D15" s="1"/>
      <c r="E15" s="8"/>
    </row>
    <row r="16" spans="2:5">
      <c r="B16" s="6"/>
      <c r="C16" s="7"/>
      <c r="D16" s="1"/>
      <c r="E16" s="8"/>
    </row>
    <row r="17" spans="2:5">
      <c r="B17" s="6"/>
      <c r="C17" s="7"/>
      <c r="D17" s="1"/>
      <c r="E17" s="8"/>
    </row>
    <row r="18" spans="2:5">
      <c r="B18" s="6"/>
      <c r="C18" s="7"/>
      <c r="D18" s="1"/>
      <c r="E18" s="8"/>
    </row>
    <row r="19" spans="2:5">
      <c r="B19" s="6"/>
      <c r="C19" s="7"/>
      <c r="D19" s="1"/>
      <c r="E19" s="8"/>
    </row>
    <row r="20" spans="2:5" ht="15" thickBot="1">
      <c r="B20" s="9"/>
      <c r="C20" s="10"/>
      <c r="D20" s="11"/>
      <c r="E20" s="12"/>
    </row>
  </sheetData>
  <sheetProtection select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2024-03-19T02:08:02Z</dcterms:created>
  <dcterms:modified xsi:type="dcterms:W3CDTF">2025-08-04T21:39:21Z</dcterms:modified>
  <cp:category/>
  <cp:contentStatus/>
</cp:coreProperties>
</file>