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020"/>
  </bookViews>
  <sheets>
    <sheet name="AL5822 Calculation tool" sheetId="5" r:id="rId1"/>
  </sheets>
  <definedNames>
    <definedName name="RS" comment="0.15V/Io">'AL5822 Calculation tool'!$D$11</definedName>
  </definedNames>
  <calcPr calcId="145621"/>
</workbook>
</file>

<file path=xl/calcChain.xml><?xml version="1.0" encoding="utf-8"?>
<calcChain xmlns="http://schemas.openxmlformats.org/spreadsheetml/2006/main">
  <c r="D12" i="5" l="1"/>
  <c r="D20" i="5" l="1"/>
  <c r="D15" i="5"/>
  <c r="D8" i="5"/>
  <c r="D23" i="5" l="1"/>
  <c r="D25" i="5" s="1"/>
  <c r="D26" i="5" l="1"/>
  <c r="F27" i="5" s="1"/>
  <c r="D13" i="5"/>
  <c r="F28" i="5" l="1"/>
</calcChain>
</file>

<file path=xl/sharedStrings.xml><?xml version="1.0" encoding="utf-8"?>
<sst xmlns="http://schemas.openxmlformats.org/spreadsheetml/2006/main" count="75" uniqueCount="74">
  <si>
    <t>V</t>
    <phoneticPr fontId="1" type="noConversion"/>
  </si>
  <si>
    <t>Io=</t>
    <phoneticPr fontId="1" type="noConversion"/>
  </si>
  <si>
    <t>A</t>
    <phoneticPr fontId="1" type="noConversion"/>
  </si>
  <si>
    <t>kohm</t>
    <phoneticPr fontId="1" type="noConversion"/>
  </si>
  <si>
    <t>uF</t>
    <phoneticPr fontId="1" type="noConversion"/>
  </si>
  <si>
    <t>mW</t>
    <phoneticPr fontId="1" type="noConversion"/>
  </si>
  <si>
    <t>V</t>
    <phoneticPr fontId="1" type="noConversion"/>
  </si>
  <si>
    <t>kohm</t>
    <phoneticPr fontId="1" type="noConversion"/>
  </si>
  <si>
    <t>RLMT2=</t>
  </si>
  <si>
    <t>kohm</t>
    <phoneticPr fontId="1" type="noConversion"/>
  </si>
  <si>
    <t>Input</t>
    <phoneticPr fontId="1" type="noConversion"/>
  </si>
  <si>
    <t>RLMT1=</t>
    <phoneticPr fontId="1" type="noConversion"/>
  </si>
  <si>
    <t>Supply Capacitor</t>
    <phoneticPr fontId="1" type="noConversion"/>
  </si>
  <si>
    <t xml:space="preserve">Serial Resistor on VIN </t>
    <phoneticPr fontId="1" type="noConversion"/>
  </si>
  <si>
    <r>
      <t>P</t>
    </r>
    <r>
      <rPr>
        <vertAlign val="subscript"/>
        <sz val="14"/>
        <color theme="1"/>
        <rFont val="Arial"/>
        <family val="2"/>
      </rPr>
      <t>RCS</t>
    </r>
    <r>
      <rPr>
        <sz val="14"/>
        <color theme="1"/>
        <rFont val="Arial"/>
        <family val="2"/>
      </rPr>
      <t>=</t>
    </r>
    <phoneticPr fontId="1" type="noConversion"/>
  </si>
  <si>
    <t>SCP trigger threshold</t>
    <phoneticPr fontId="1" type="noConversion"/>
  </si>
  <si>
    <t>RLMT Divider</t>
    <phoneticPr fontId="1" type="noConversion"/>
  </si>
  <si>
    <t>RLMT1</t>
    <phoneticPr fontId="1" type="noConversion"/>
  </si>
  <si>
    <t>RLMT2</t>
    <phoneticPr fontId="1" type="noConversion"/>
  </si>
  <si>
    <t>CS Resistor Power loss</t>
    <phoneticPr fontId="1" type="noConversion"/>
  </si>
  <si>
    <t>Setting Value</t>
    <phoneticPr fontId="1" type="noConversion"/>
  </si>
  <si>
    <t>Calculated Value</t>
    <phoneticPr fontId="1" type="noConversion"/>
  </si>
  <si>
    <t>Average Output Current</t>
    <phoneticPr fontId="1" type="noConversion"/>
  </si>
  <si>
    <t>Output Voltage Ripple</t>
    <phoneticPr fontId="1" type="noConversion"/>
  </si>
  <si>
    <t>V</t>
    <phoneticPr fontId="1" type="noConversion"/>
  </si>
  <si>
    <t>V</t>
    <phoneticPr fontId="1" type="noConversion"/>
  </si>
  <si>
    <t>Note(1)</t>
    <phoneticPr fontId="1" type="noConversion"/>
  </si>
  <si>
    <t>Maximum LED Voltage</t>
    <phoneticPr fontId="1" type="noConversion"/>
  </si>
  <si>
    <t>Minimum LED Voltage</t>
    <phoneticPr fontId="1" type="noConversion"/>
  </si>
  <si>
    <t>VLED_max=</t>
    <phoneticPr fontId="1" type="noConversion"/>
  </si>
  <si>
    <t>VLED_min=</t>
    <phoneticPr fontId="1" type="noConversion"/>
  </si>
  <si>
    <t>Vpk-pk=</t>
    <phoneticPr fontId="1" type="noConversion"/>
  </si>
  <si>
    <r>
      <t>V</t>
    </r>
    <r>
      <rPr>
        <vertAlign val="subscript"/>
        <sz val="14"/>
        <color theme="1"/>
        <rFont val="Arial"/>
        <family val="2"/>
      </rPr>
      <t>OVP</t>
    </r>
    <r>
      <rPr>
        <sz val="14"/>
        <color theme="1"/>
        <rFont val="Arial"/>
        <family val="2"/>
      </rPr>
      <t>=</t>
    </r>
    <phoneticPr fontId="1" type="noConversion"/>
  </si>
  <si>
    <t>C3=</t>
    <phoneticPr fontId="1" type="noConversion"/>
  </si>
  <si>
    <t>uF</t>
    <phoneticPr fontId="1" type="noConversion"/>
  </si>
  <si>
    <t>Need to check: if VLED-&gt;VSCP_TH when short condition removed before gate is turned to high. If yes RLED is not used, otherwise adding a 500kohm RLED paralled with LED string.</t>
  </si>
  <si>
    <r>
      <t>V</t>
    </r>
    <r>
      <rPr>
        <vertAlign val="subscript"/>
        <sz val="14"/>
        <color theme="1"/>
        <rFont val="Arial"/>
        <family val="2"/>
      </rPr>
      <t>SCP_TH</t>
    </r>
    <r>
      <rPr>
        <sz val="14"/>
        <color theme="1"/>
        <rFont val="Arial"/>
        <family val="2"/>
      </rPr>
      <t>=</t>
    </r>
    <phoneticPr fontId="1" type="noConversion"/>
  </si>
  <si>
    <r>
      <t>if meet V</t>
    </r>
    <r>
      <rPr>
        <vertAlign val="subscript"/>
        <sz val="14"/>
        <color theme="1"/>
        <rFont val="Arial"/>
        <family val="2"/>
      </rPr>
      <t>SCP_TH</t>
    </r>
    <r>
      <rPr>
        <sz val="14"/>
        <color theme="1"/>
        <rFont val="Arial"/>
        <family val="2"/>
      </rPr>
      <t>&lt;VLED+_min ?</t>
    </r>
    <phoneticPr fontId="1" type="noConversion"/>
  </si>
  <si>
    <r>
      <t>Check V</t>
    </r>
    <r>
      <rPr>
        <vertAlign val="subscript"/>
        <sz val="14"/>
        <color theme="1"/>
        <rFont val="Arial"/>
        <family val="2"/>
      </rPr>
      <t>SCP_TH</t>
    </r>
    <r>
      <rPr>
        <vertAlign val="superscript"/>
        <sz val="14"/>
        <color theme="1"/>
        <rFont val="Arial"/>
        <family val="2"/>
      </rPr>
      <t>Note(1)</t>
    </r>
    <phoneticPr fontId="1" type="noConversion"/>
  </si>
  <si>
    <r>
      <t>if meet Vovp-VLED_min&lt;V</t>
    </r>
    <r>
      <rPr>
        <vertAlign val="subscript"/>
        <sz val="14"/>
        <color theme="1"/>
        <rFont val="Arial"/>
        <family val="2"/>
      </rPr>
      <t>SCP_TH</t>
    </r>
    <r>
      <rPr>
        <sz val="14"/>
        <color theme="1"/>
        <rFont val="Arial"/>
        <family val="2"/>
      </rPr>
      <t xml:space="preserve"> ?</t>
    </r>
    <phoneticPr fontId="1" type="noConversion"/>
  </si>
  <si>
    <r>
      <t xml:space="preserve">Ensure that: 
</t>
    </r>
    <r>
      <rPr>
        <b/>
        <sz val="14"/>
        <color theme="1"/>
        <rFont val="Arial"/>
        <family val="2"/>
      </rPr>
      <t>(VLED_max + 0.5* Vpk-pk + 5V) &lt; V</t>
    </r>
    <r>
      <rPr>
        <b/>
        <vertAlign val="subscript"/>
        <sz val="14"/>
        <color theme="1"/>
        <rFont val="Arial"/>
        <family val="2"/>
      </rPr>
      <t>OVP</t>
    </r>
    <r>
      <rPr>
        <vertAlign val="subscript"/>
        <sz val="14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Otherwise increase V</t>
    </r>
    <r>
      <rPr>
        <vertAlign val="subscript"/>
        <sz val="14"/>
        <color theme="1"/>
        <rFont val="Arial"/>
        <family val="2"/>
      </rPr>
      <t xml:space="preserve">OVP </t>
    </r>
    <r>
      <rPr>
        <sz val="14"/>
        <color theme="1"/>
        <rFont val="Arial"/>
        <family val="2"/>
      </rPr>
      <t>or decrease VLED_max</t>
    </r>
    <phoneticPr fontId="1" type="noConversion"/>
  </si>
  <si>
    <t>C2=</t>
    <phoneticPr fontId="1" type="noConversion"/>
  </si>
  <si>
    <t>2. Rs Calculation</t>
    <phoneticPr fontId="1" type="noConversion"/>
  </si>
  <si>
    <t>1.R1 Calculation</t>
    <phoneticPr fontId="1" type="noConversion"/>
  </si>
  <si>
    <t>Default Value</t>
    <phoneticPr fontId="1" type="noConversion"/>
  </si>
  <si>
    <t>R1=</t>
    <phoneticPr fontId="1" type="noConversion"/>
  </si>
  <si>
    <t>Max. Vout@LED open</t>
    <phoneticPr fontId="1" type="noConversion"/>
  </si>
  <si>
    <r>
      <t>R</t>
    </r>
    <r>
      <rPr>
        <vertAlign val="subscript"/>
        <sz val="14"/>
        <color theme="1"/>
        <rFont val="Arial"/>
        <family val="2"/>
      </rPr>
      <t>S</t>
    </r>
    <r>
      <rPr>
        <sz val="14"/>
        <color theme="1"/>
        <rFont val="Arial"/>
        <family val="2"/>
      </rPr>
      <t>=</t>
    </r>
    <phoneticPr fontId="1" type="noConversion"/>
  </si>
  <si>
    <t>mΩ</t>
    <phoneticPr fontId="1" type="noConversion"/>
  </si>
  <si>
    <t>V</t>
    <phoneticPr fontId="1" type="noConversion"/>
  </si>
  <si>
    <t>Select opreating line on ID VS. VDS Curve,
(from the figure, the Vgs is about 3.1V~3.2V)
the tipping point for linear zone to saturation zone@VDS=0.4V</t>
    <phoneticPr fontId="1" type="noConversion"/>
  </si>
  <si>
    <t xml:space="preserve"> VDS tipping point @Io
(e.g. DMN6068LK3)</t>
    <phoneticPr fontId="1" type="noConversion"/>
  </si>
  <si>
    <t>RLMT1/RLMT2=</t>
    <phoneticPr fontId="1" type="noConversion"/>
  </si>
  <si>
    <t>VS=</t>
    <phoneticPr fontId="1" type="noConversion"/>
  </si>
  <si>
    <t>V</t>
    <phoneticPr fontId="1" type="noConversion"/>
  </si>
  <si>
    <t>Current sense Resistance</t>
    <phoneticPr fontId="1" type="noConversion"/>
  </si>
  <si>
    <t>Current sense Voltage</t>
    <phoneticPr fontId="1" type="noConversion"/>
  </si>
  <si>
    <t>4. SCP check</t>
    <phoneticPr fontId="1" type="noConversion"/>
  </si>
  <si>
    <t>K=</t>
    <phoneticPr fontId="1" type="noConversion"/>
  </si>
  <si>
    <t>3. min ratio of k</t>
    <phoneticPr fontId="1" type="noConversion"/>
  </si>
  <si>
    <t>K=RLMT1/RLMT2</t>
    <phoneticPr fontId="1" type="noConversion"/>
  </si>
  <si>
    <t>VDS_tp=</t>
    <phoneticPr fontId="1" type="noConversion"/>
  </si>
  <si>
    <t>V</t>
    <phoneticPr fontId="1" type="noConversion"/>
  </si>
  <si>
    <t>VLMT_DISCHARG=</t>
    <phoneticPr fontId="1" type="noConversion"/>
  </si>
  <si>
    <t>when VLMT&lt;VLMT_DISCHARG, the interal 15uA discharge connected to VC is turned ON</t>
    <phoneticPr fontId="1" type="noConversion"/>
  </si>
  <si>
    <t>the VLMT threshold</t>
    <phoneticPr fontId="1" type="noConversion"/>
  </si>
  <si>
    <t>to get good ripple suppression, MOSFET should opoerate in saturation zone, then K should meet 
(1+K)*VLMT_DISCHARG &gt; VDS_tp+VS</t>
    <phoneticPr fontId="1" type="noConversion"/>
  </si>
  <si>
    <t>AL5822 Calculation tool Version 1.7</t>
    <phoneticPr fontId="1" type="noConversion"/>
  </si>
  <si>
    <r>
      <t>5.C3</t>
    </r>
    <r>
      <rPr>
        <b/>
        <vertAlign val="subscript"/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Selection</t>
    </r>
    <phoneticPr fontId="1" type="noConversion"/>
  </si>
  <si>
    <t>If current ripple is still big, increase C3, but the dynamic performance would be not good.
Recommend C3=1uF~2.2uF</t>
    <phoneticPr fontId="1" type="noConversion"/>
  </si>
  <si>
    <r>
      <t xml:space="preserve">Ensure that </t>
    </r>
    <r>
      <rPr>
        <b/>
        <sz val="14"/>
        <color theme="1"/>
        <rFont val="Arial"/>
        <family val="2"/>
      </rPr>
      <t>VLED+ &gt; V</t>
    </r>
    <r>
      <rPr>
        <b/>
        <vertAlign val="subscript"/>
        <sz val="14"/>
        <color theme="1"/>
        <rFont val="Arial"/>
        <family val="2"/>
      </rPr>
      <t>SCP_TH</t>
    </r>
    <r>
      <rPr>
        <b/>
        <sz val="14"/>
        <color theme="1"/>
        <rFont val="Arial"/>
        <family val="2"/>
      </rPr>
      <t xml:space="preserve"> (@ V</t>
    </r>
    <r>
      <rPr>
        <b/>
        <vertAlign val="subscript"/>
        <sz val="14"/>
        <color theme="1"/>
        <rFont val="Arial"/>
        <family val="2"/>
      </rPr>
      <t>VIN</t>
    </r>
    <r>
      <rPr>
        <b/>
        <sz val="14"/>
        <color theme="1"/>
        <rFont val="Arial"/>
        <family val="2"/>
      </rPr>
      <t xml:space="preserve">=14.5V), </t>
    </r>
    <r>
      <rPr>
        <sz val="14"/>
        <color theme="1"/>
        <rFont val="Arial"/>
        <family val="2"/>
      </rPr>
      <t>otherwise, increase R1 or C2</t>
    </r>
    <r>
      <rPr>
        <vertAlign val="subscript"/>
        <sz val="14"/>
        <color theme="1"/>
        <rFont val="Arial"/>
        <family val="2"/>
      </rPr>
      <t>;</t>
    </r>
    <r>
      <rPr>
        <sz val="14"/>
        <color theme="1"/>
        <rFont val="Arial"/>
        <family val="2"/>
      </rPr>
      <t xml:space="preserve">
This requirment ensure AL5822 could trigger SCP in Short to Startup test.
Recommend C3=1uF~2.2uF</t>
    </r>
    <phoneticPr fontId="1" type="noConversion"/>
  </si>
  <si>
    <r>
      <t>V</t>
    </r>
    <r>
      <rPr>
        <vertAlign val="subscript"/>
        <sz val="14"/>
        <color theme="1"/>
        <rFont val="Arial"/>
        <family val="2"/>
      </rPr>
      <t xml:space="preserve">OVP </t>
    </r>
    <r>
      <rPr>
        <sz val="14"/>
        <color theme="1"/>
        <rFont val="Arial"/>
        <family val="2"/>
      </rPr>
      <t>is the open voltage of pre-stage output when system operates without AL5822</t>
    </r>
    <phoneticPr fontId="1" type="noConversion"/>
  </si>
  <si>
    <t>Recommend VS =0.16V; 
Ensure that: VS&lt; 0.2V;
If the current ripple is still big, increase Rs.</t>
    <phoneticPr fontId="1" type="noConversion"/>
  </si>
  <si>
    <t>If the current ripple is still big, increase the ratio.
In TRIAC dimming, need bigger ratio:3~6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</si>
</sst>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vertAlign val="subscript"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>
      <alignment horizontal="right" vertical="center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 wrapText="1"/>
    </xf>
    <xf numFmtId="0" fontId="4" fillId="4" borderId="20" xfId="0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>
      <alignment vertical="center"/>
    </xf>
    <xf numFmtId="164" fontId="4" fillId="3" borderId="23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right" vertical="center"/>
    </xf>
    <xf numFmtId="164" fontId="4" fillId="3" borderId="37" xfId="0" applyNumberFormat="1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406977</xdr:colOff>
      <xdr:row>4</xdr:row>
      <xdr:rowOff>197922</xdr:rowOff>
    </xdr:from>
    <xdr:to>
      <xdr:col>20</xdr:col>
      <xdr:colOff>144506</xdr:colOff>
      <xdr:row>13</xdr:row>
      <xdr:rowOff>103908</xdr:rowOff>
    </xdr:to>
    <xdr:pic>
      <xdr:nvPicPr>
        <xdr:cNvPr id="3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1929740"/>
          <a:ext cx="8916166" cy="4547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883229</xdr:colOff>
      <xdr:row>16</xdr:row>
      <xdr:rowOff>69273</xdr:rowOff>
    </xdr:from>
    <xdr:to>
      <xdr:col>17</xdr:col>
      <xdr:colOff>525632</xdr:colOff>
      <xdr:row>27</xdr:row>
      <xdr:rowOff>268678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2" y="7204364"/>
          <a:ext cx="6742858" cy="4961905"/>
        </a:xfrm>
        <a:prstGeom prst="rect">
          <a:avLst/>
        </a:prstGeom>
      </xdr:spPr>
    </xdr:pic>
    <xdr:clientData/>
  </xdr:twoCellAnchor>
  <xdr:oneCellAnchor>
    <xdr:from>
      <xdr:col>9</xdr:col>
      <xdr:colOff>502227</xdr:colOff>
      <xdr:row>28</xdr:row>
      <xdr:rowOff>138544</xdr:rowOff>
    </xdr:from>
    <xdr:ext cx="4953000" cy="530658"/>
    <xdr:sp macro="" textlink="">
      <xdr:nvSpPr>
        <xdr:cNvPr id="4" name="TextBox 3"/>
        <xdr:cNvSpPr txBox="1"/>
      </xdr:nvSpPr>
      <xdr:spPr>
        <a:xfrm>
          <a:off x="14097000" y="13005953"/>
          <a:ext cx="4953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2800"/>
            <a:t>DMN6068LK3  I</a:t>
          </a:r>
          <a:r>
            <a:rPr lang="en-US" altLang="zh-CN" sz="2800" baseline="-25000"/>
            <a:t>D</a:t>
          </a:r>
          <a:r>
            <a:rPr lang="en-US" altLang="zh-CN" sz="2800" baseline="0"/>
            <a:t> VS V</a:t>
          </a:r>
          <a:r>
            <a:rPr lang="en-US" altLang="zh-CN" sz="2800" baseline="-25000"/>
            <a:t>DS</a:t>
          </a:r>
          <a:r>
            <a:rPr lang="en-US" altLang="zh-CN" sz="2800" baseline="0"/>
            <a:t> Curve</a:t>
          </a:r>
          <a:r>
            <a:rPr lang="en-US" altLang="zh-CN" sz="2800"/>
            <a:t> </a:t>
          </a:r>
          <a:endParaRPr lang="zh-CN" altLang="en-US" sz="2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zoomScale="55" zoomScaleNormal="55" workbookViewId="0">
      <selection activeCell="D9" sqref="D9"/>
    </sheetView>
  </sheetViews>
  <sheetFormatPr defaultColWidth="9" defaultRowHeight="17.5"/>
  <cols>
    <col min="1" max="1" width="21.08984375" style="1" customWidth="1"/>
    <col min="2" max="2" width="29.36328125" style="13" customWidth="1"/>
    <col min="3" max="3" width="25" style="2" customWidth="1"/>
    <col min="4" max="4" width="11.6328125" style="8" customWidth="1"/>
    <col min="5" max="5" width="10.6328125" style="1" customWidth="1"/>
    <col min="6" max="6" width="9" style="1"/>
    <col min="7" max="7" width="13.08984375" style="1" customWidth="1"/>
    <col min="8" max="8" width="38" style="1" customWidth="1"/>
    <col min="9" max="9" width="20.453125" style="1" customWidth="1"/>
    <col min="10" max="16384" width="9" style="1"/>
  </cols>
  <sheetData>
    <row r="1" spans="1:9" ht="33.75" customHeight="1" thickBot="1">
      <c r="A1" s="65" t="s">
        <v>67</v>
      </c>
      <c r="B1" s="66"/>
      <c r="C1" s="66"/>
      <c r="D1" s="66"/>
      <c r="E1" s="66"/>
      <c r="F1" s="66"/>
      <c r="G1" s="66"/>
      <c r="H1" s="67"/>
    </row>
    <row r="2" spans="1:9" ht="35.15" customHeight="1">
      <c r="A2" s="73" t="s">
        <v>10</v>
      </c>
      <c r="B2" s="29" t="s">
        <v>27</v>
      </c>
      <c r="C2" s="28" t="s">
        <v>29</v>
      </c>
      <c r="D2" s="48">
        <v>42</v>
      </c>
      <c r="E2" s="30" t="s">
        <v>0</v>
      </c>
      <c r="F2" s="97" t="s">
        <v>40</v>
      </c>
      <c r="G2" s="98"/>
      <c r="H2" s="99"/>
      <c r="I2" s="45" t="s">
        <v>20</v>
      </c>
    </row>
    <row r="3" spans="1:9" ht="35.15" customHeight="1">
      <c r="A3" s="74"/>
      <c r="B3" s="12" t="s">
        <v>28</v>
      </c>
      <c r="C3" s="9" t="s">
        <v>30</v>
      </c>
      <c r="D3" s="15">
        <v>30</v>
      </c>
      <c r="E3" s="14" t="s">
        <v>0</v>
      </c>
      <c r="F3" s="100"/>
      <c r="G3" s="101"/>
      <c r="H3" s="102"/>
      <c r="I3" s="46" t="s">
        <v>21</v>
      </c>
    </row>
    <row r="4" spans="1:9" ht="35.15" customHeight="1">
      <c r="A4" s="74"/>
      <c r="B4" s="12" t="s">
        <v>23</v>
      </c>
      <c r="C4" s="9" t="s">
        <v>31</v>
      </c>
      <c r="D4" s="15">
        <v>3</v>
      </c>
      <c r="E4" s="14" t="s">
        <v>24</v>
      </c>
      <c r="F4" s="100"/>
      <c r="G4" s="101"/>
      <c r="H4" s="102"/>
      <c r="I4" s="47" t="s">
        <v>44</v>
      </c>
    </row>
    <row r="5" spans="1:9" ht="35.15" customHeight="1">
      <c r="A5" s="74"/>
      <c r="B5" s="12" t="s">
        <v>22</v>
      </c>
      <c r="C5" s="9" t="s">
        <v>1</v>
      </c>
      <c r="D5" s="15">
        <v>1.25</v>
      </c>
      <c r="E5" s="14" t="s">
        <v>2</v>
      </c>
      <c r="F5" s="100"/>
      <c r="G5" s="101"/>
      <c r="H5" s="102"/>
    </row>
    <row r="6" spans="1:9" ht="42.75" customHeight="1" thickBot="1">
      <c r="A6" s="75"/>
      <c r="B6" s="44" t="s">
        <v>46</v>
      </c>
      <c r="C6" s="35" t="s">
        <v>32</v>
      </c>
      <c r="D6" s="36">
        <v>48</v>
      </c>
      <c r="E6" s="37" t="s">
        <v>25</v>
      </c>
      <c r="F6" s="103" t="s">
        <v>71</v>
      </c>
      <c r="G6" s="104"/>
      <c r="H6" s="105"/>
    </row>
    <row r="7" spans="1:9" ht="35.15" customHeight="1" thickBot="1">
      <c r="A7" s="4"/>
      <c r="B7" s="11"/>
      <c r="C7" s="7"/>
      <c r="D7" s="16"/>
      <c r="E7" s="16"/>
      <c r="F7" s="5"/>
      <c r="G7" s="5"/>
      <c r="H7" s="6"/>
    </row>
    <row r="8" spans="1:9" ht="57.75" customHeight="1">
      <c r="A8" s="68" t="s">
        <v>43</v>
      </c>
      <c r="B8" s="29" t="s">
        <v>13</v>
      </c>
      <c r="C8" s="33" t="s">
        <v>45</v>
      </c>
      <c r="D8" s="34">
        <f>(D2-27)</f>
        <v>15</v>
      </c>
      <c r="E8" s="34" t="s">
        <v>3</v>
      </c>
      <c r="F8" s="88" t="s">
        <v>70</v>
      </c>
      <c r="G8" s="89"/>
      <c r="H8" s="90"/>
    </row>
    <row r="9" spans="1:9" ht="60.75" customHeight="1" thickBot="1">
      <c r="A9" s="69"/>
      <c r="B9" s="31" t="s">
        <v>12</v>
      </c>
      <c r="C9" s="49" t="s">
        <v>41</v>
      </c>
      <c r="D9" s="50">
        <v>1</v>
      </c>
      <c r="E9" s="51" t="s">
        <v>4</v>
      </c>
      <c r="F9" s="106"/>
      <c r="G9" s="107"/>
      <c r="H9" s="108"/>
    </row>
    <row r="10" spans="1:9" ht="35.15" customHeight="1" thickBot="1">
      <c r="A10" s="10"/>
      <c r="B10" s="11"/>
      <c r="C10" s="7"/>
      <c r="D10" s="16"/>
      <c r="E10" s="16"/>
      <c r="F10" s="22"/>
      <c r="G10" s="22"/>
      <c r="H10" s="23"/>
    </row>
    <row r="11" spans="1:9" ht="35.15" customHeight="1">
      <c r="A11" s="68" t="s">
        <v>42</v>
      </c>
      <c r="B11" s="29" t="s">
        <v>55</v>
      </c>
      <c r="C11" s="28" t="s">
        <v>47</v>
      </c>
      <c r="D11" s="63">
        <v>110</v>
      </c>
      <c r="E11" s="30" t="s">
        <v>48</v>
      </c>
      <c r="F11" s="88" t="s">
        <v>72</v>
      </c>
      <c r="G11" s="109"/>
      <c r="H11" s="110"/>
    </row>
    <row r="12" spans="1:9" ht="35.15" customHeight="1">
      <c r="A12" s="76"/>
      <c r="B12" s="58" t="s">
        <v>56</v>
      </c>
      <c r="C12" s="59" t="s">
        <v>53</v>
      </c>
      <c r="D12" s="60">
        <f>D5*RS/1000</f>
        <v>0.13750000000000001</v>
      </c>
      <c r="E12" s="60" t="s">
        <v>54</v>
      </c>
      <c r="F12" s="91"/>
      <c r="G12" s="111"/>
      <c r="H12" s="112"/>
    </row>
    <row r="13" spans="1:9" ht="35.15" customHeight="1" thickBot="1">
      <c r="A13" s="69"/>
      <c r="B13" s="31" t="s">
        <v>19</v>
      </c>
      <c r="C13" s="32" t="s">
        <v>14</v>
      </c>
      <c r="D13" s="54">
        <f>D5*D5*D11</f>
        <v>171.875</v>
      </c>
      <c r="E13" s="43" t="s">
        <v>5</v>
      </c>
      <c r="F13" s="113"/>
      <c r="G13" s="114"/>
      <c r="H13" s="115"/>
    </row>
    <row r="14" spans="1:9" ht="35.15" customHeight="1" thickBot="1">
      <c r="A14" s="38"/>
      <c r="B14" s="21"/>
      <c r="C14" s="55"/>
      <c r="D14" s="56"/>
      <c r="E14" s="57"/>
      <c r="F14" s="41"/>
      <c r="G14" s="41"/>
      <c r="H14" s="42"/>
    </row>
    <row r="15" spans="1:9" ht="35.15" customHeight="1">
      <c r="A15" s="70" t="s">
        <v>59</v>
      </c>
      <c r="B15" s="116" t="s">
        <v>65</v>
      </c>
      <c r="C15" s="118" t="s">
        <v>63</v>
      </c>
      <c r="D15" s="120">
        <f>1.75*D12</f>
        <v>0.24062500000000003</v>
      </c>
      <c r="E15" s="122" t="s">
        <v>62</v>
      </c>
      <c r="F15" s="97" t="s">
        <v>64</v>
      </c>
      <c r="G15" s="98"/>
      <c r="H15" s="99"/>
    </row>
    <row r="16" spans="1:9" ht="35.15" customHeight="1">
      <c r="A16" s="71"/>
      <c r="B16" s="117"/>
      <c r="C16" s="119"/>
      <c r="D16" s="121"/>
      <c r="E16" s="80"/>
      <c r="F16" s="133"/>
      <c r="G16" s="134"/>
      <c r="H16" s="135"/>
    </row>
    <row r="17" spans="1:8" ht="35.15" customHeight="1">
      <c r="A17" s="71"/>
      <c r="B17" s="123" t="s">
        <v>51</v>
      </c>
      <c r="C17" s="124" t="s">
        <v>61</v>
      </c>
      <c r="D17" s="125">
        <v>0.44</v>
      </c>
      <c r="E17" s="126" t="s">
        <v>49</v>
      </c>
      <c r="F17" s="91" t="s">
        <v>50</v>
      </c>
      <c r="G17" s="92"/>
      <c r="H17" s="93"/>
    </row>
    <row r="18" spans="1:8" ht="35.15" customHeight="1">
      <c r="A18" s="71"/>
      <c r="B18" s="123"/>
      <c r="C18" s="124"/>
      <c r="D18" s="125"/>
      <c r="E18" s="126"/>
      <c r="F18" s="91"/>
      <c r="G18" s="92"/>
      <c r="H18" s="93"/>
    </row>
    <row r="19" spans="1:8" ht="35.15" customHeight="1">
      <c r="A19" s="71"/>
      <c r="B19" s="123"/>
      <c r="C19" s="124"/>
      <c r="D19" s="125"/>
      <c r="E19" s="126"/>
      <c r="F19" s="91"/>
      <c r="G19" s="92"/>
      <c r="H19" s="93"/>
    </row>
    <row r="20" spans="1:8" ht="35.15" customHeight="1">
      <c r="A20" s="71"/>
      <c r="B20" s="127" t="s">
        <v>60</v>
      </c>
      <c r="C20" s="129" t="s">
        <v>58</v>
      </c>
      <c r="D20" s="131">
        <f>(D17-0.75*D12)/1.75/D12</f>
        <v>1.3999999999999997</v>
      </c>
      <c r="E20" s="82"/>
      <c r="F20" s="140" t="s">
        <v>66</v>
      </c>
      <c r="G20" s="141"/>
      <c r="H20" s="142"/>
    </row>
    <row r="21" spans="1:8" ht="35.15" customHeight="1" thickBot="1">
      <c r="A21" s="72"/>
      <c r="B21" s="128"/>
      <c r="C21" s="130"/>
      <c r="D21" s="132"/>
      <c r="E21" s="81"/>
      <c r="F21" s="106"/>
      <c r="G21" s="107"/>
      <c r="H21" s="108"/>
    </row>
    <row r="22" spans="1:8" ht="35.15" customHeight="1" thickBot="1">
      <c r="A22" s="10"/>
      <c r="B22" s="11"/>
      <c r="C22" s="7"/>
      <c r="D22" s="7"/>
      <c r="E22" s="5"/>
      <c r="F22" s="22"/>
      <c r="G22" s="22"/>
      <c r="H22" s="23"/>
    </row>
    <row r="23" spans="1:8" ht="35.15" customHeight="1">
      <c r="A23" s="70" t="s">
        <v>57</v>
      </c>
      <c r="B23" s="27" t="s">
        <v>16</v>
      </c>
      <c r="C23" s="33" t="s">
        <v>52</v>
      </c>
      <c r="D23" s="61">
        <f>D20*1.2</f>
        <v>1.6799999999999995</v>
      </c>
      <c r="E23" s="62"/>
      <c r="F23" s="88" t="s">
        <v>73</v>
      </c>
      <c r="G23" s="89"/>
      <c r="H23" s="90"/>
    </row>
    <row r="24" spans="1:8" ht="35.15" customHeight="1">
      <c r="A24" s="71"/>
      <c r="B24" s="19" t="s">
        <v>17</v>
      </c>
      <c r="C24" s="9" t="s">
        <v>11</v>
      </c>
      <c r="D24" s="64">
        <v>470</v>
      </c>
      <c r="E24" s="14" t="s">
        <v>7</v>
      </c>
      <c r="F24" s="91"/>
      <c r="G24" s="92"/>
      <c r="H24" s="93"/>
    </row>
    <row r="25" spans="1:8" ht="35.15" customHeight="1">
      <c r="A25" s="71"/>
      <c r="B25" s="19" t="s">
        <v>18</v>
      </c>
      <c r="C25" s="3" t="s">
        <v>8</v>
      </c>
      <c r="D25" s="18">
        <f>D24/D23</f>
        <v>279.76190476190487</v>
      </c>
      <c r="E25" s="20" t="s">
        <v>9</v>
      </c>
      <c r="F25" s="94"/>
      <c r="G25" s="95"/>
      <c r="H25" s="96"/>
    </row>
    <row r="26" spans="1:8" ht="35.15" customHeight="1">
      <c r="A26" s="71"/>
      <c r="B26" s="19" t="s">
        <v>15</v>
      </c>
      <c r="C26" s="3" t="s">
        <v>36</v>
      </c>
      <c r="D26" s="24">
        <f>40*D24/1000+2*(1+D23)</f>
        <v>24.16</v>
      </c>
      <c r="E26" s="20" t="s">
        <v>6</v>
      </c>
      <c r="F26" s="77"/>
      <c r="G26" s="78"/>
      <c r="H26" s="79"/>
    </row>
    <row r="27" spans="1:8" ht="35.15" customHeight="1">
      <c r="A27" s="71"/>
      <c r="B27" s="84" t="s">
        <v>38</v>
      </c>
      <c r="C27" s="80" t="s">
        <v>37</v>
      </c>
      <c r="D27" s="80"/>
      <c r="E27" s="80"/>
      <c r="F27" s="80" t="str">
        <f>IF(D26&lt;D3-D4/2,"OK","Increase VSCP_TH")</f>
        <v>OK</v>
      </c>
      <c r="G27" s="82"/>
      <c r="H27" s="83"/>
    </row>
    <row r="28" spans="1:8" ht="35.15" customHeight="1" thickBot="1">
      <c r="A28" s="72"/>
      <c r="B28" s="85"/>
      <c r="C28" s="81" t="s">
        <v>39</v>
      </c>
      <c r="D28" s="81"/>
      <c r="E28" s="81"/>
      <c r="F28" s="86" t="str">
        <f>IF(D6-D3&lt;D26,"OK","Need to increase VSCP_TH")</f>
        <v>OK</v>
      </c>
      <c r="G28" s="81"/>
      <c r="H28" s="87"/>
    </row>
    <row r="29" spans="1:8" ht="35.15" customHeight="1" thickBot="1">
      <c r="A29" s="38"/>
      <c r="B29" s="21"/>
      <c r="C29" s="21"/>
      <c r="D29" s="21"/>
      <c r="E29" s="21"/>
      <c r="F29" s="21"/>
      <c r="G29" s="39"/>
      <c r="H29" s="40"/>
    </row>
    <row r="30" spans="1:8" ht="60" customHeight="1" thickBot="1">
      <c r="A30" s="25" t="s">
        <v>68</v>
      </c>
      <c r="B30" s="26"/>
      <c r="C30" s="52" t="s">
        <v>33</v>
      </c>
      <c r="D30" s="53">
        <v>1</v>
      </c>
      <c r="E30" s="53" t="s">
        <v>34</v>
      </c>
      <c r="F30" s="137" t="s">
        <v>69</v>
      </c>
      <c r="G30" s="138"/>
      <c r="H30" s="139"/>
    </row>
    <row r="31" spans="1:8" ht="35.15" customHeight="1">
      <c r="A31" s="10"/>
      <c r="B31" s="11"/>
      <c r="C31" s="7"/>
      <c r="D31" s="7"/>
      <c r="E31" s="5"/>
      <c r="F31" s="5"/>
      <c r="G31" s="5"/>
    </row>
    <row r="32" spans="1:8" ht="35.15" customHeight="1">
      <c r="A32" s="17" t="s">
        <v>26</v>
      </c>
      <c r="B32" s="136" t="s">
        <v>35</v>
      </c>
      <c r="C32" s="136"/>
      <c r="D32" s="136"/>
      <c r="E32" s="136"/>
      <c r="F32" s="136"/>
      <c r="G32" s="136"/>
      <c r="H32" s="136"/>
    </row>
  </sheetData>
  <sheetProtection password="96B6" sheet="1" objects="1" scenarios="1" selectLockedCells="1"/>
  <mergeCells count="34">
    <mergeCell ref="F15:H16"/>
    <mergeCell ref="F17:H19"/>
    <mergeCell ref="B32:H32"/>
    <mergeCell ref="F30:H30"/>
    <mergeCell ref="F20:H21"/>
    <mergeCell ref="A15:A21"/>
    <mergeCell ref="B15:B16"/>
    <mergeCell ref="C15:C16"/>
    <mergeCell ref="D15:D16"/>
    <mergeCell ref="E15:E16"/>
    <mergeCell ref="B17:B19"/>
    <mergeCell ref="C17:C19"/>
    <mergeCell ref="D17:D19"/>
    <mergeCell ref="E17:E19"/>
    <mergeCell ref="B20:B21"/>
    <mergeCell ref="C20:C21"/>
    <mergeCell ref="D20:D21"/>
    <mergeCell ref="E20:E21"/>
    <mergeCell ref="A1:H1"/>
    <mergeCell ref="A8:A9"/>
    <mergeCell ref="A23:A28"/>
    <mergeCell ref="A2:A6"/>
    <mergeCell ref="A11:A13"/>
    <mergeCell ref="F26:H26"/>
    <mergeCell ref="C27:E27"/>
    <mergeCell ref="C28:E28"/>
    <mergeCell ref="F27:H27"/>
    <mergeCell ref="B27:B28"/>
    <mergeCell ref="F28:H28"/>
    <mergeCell ref="F23:H25"/>
    <mergeCell ref="F2:H5"/>
    <mergeCell ref="F6:H6"/>
    <mergeCell ref="F8:H9"/>
    <mergeCell ref="F11:H1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96EC8D-0FE8-4F66-95A5-5BD1AC647E1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08BBBB-F6E0-40D1-8292-529CB108B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E7B786-E76E-405E-883D-DA9D7FD4E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AL5822 Calculation tool</vt:lpstr>
      <vt:lpstr>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2021-12-21T17:48:33Z</dcterms:modified>
</cp:coreProperties>
</file>