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workbookProtection lockWindows="1"/>
  <bookViews>
    <workbookView xWindow="38205" yWindow="2760" windowWidth="20880" windowHeight="11910"/>
  </bookViews>
  <sheets>
    <sheet name="Calculator" sheetId="1" r:id="rId1"/>
    <sheet name="Notes" sheetId="2" r:id="rId2"/>
    <sheet name="Sheet1" sheetId="4" state="hidden" r:id="rId3"/>
    <sheet name="Sheet3" sheetId="3" state="veryHidden" r:id="rId4"/>
  </sheets>
  <definedNames>
    <definedName name="Area">Calculator!$C$18</definedName>
    <definedName name="Effy">Calculator!$I$19</definedName>
    <definedName name="Exponent">Sheet1!$G$7</definedName>
    <definedName name="Exponent2">Sheet1!$H$7</definedName>
    <definedName name="Iext_max">Calculator!$C$6</definedName>
    <definedName name="Iout">Calculator!$C$15</definedName>
    <definedName name="Iout_max">Calculator!$C$5</definedName>
    <definedName name="Multiplier">Sheet1!$G$6</definedName>
    <definedName name="Multiplier2">Sheet1!$H$6</definedName>
    <definedName name="N_leds">Calculator!$C$14</definedName>
    <definedName name="Offset">Sheet1!$G$8</definedName>
    <definedName name="Pd_BCR">Calculator!$I$16</definedName>
    <definedName name="Pd_max">Calculator!$C$10</definedName>
    <definedName name="Pd_Rext">Calculator!$I$17</definedName>
    <definedName name="Pin">Calculator!$I$18</definedName>
    <definedName name="Ptot">Calculator!$I$18</definedName>
    <definedName name="Rext">Calculator!$I$15</definedName>
    <definedName name="Rth">Calculator!$I$20</definedName>
    <definedName name="solver_adj" localSheetId="2" hidden="1">Sheet1!$C$11:$D$29</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Sheet1!$A$8</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1</definedName>
    <definedName name="solver_val" localSheetId="2" hidden="1">0</definedName>
    <definedName name="solver_ver" localSheetId="2" hidden="1">3</definedName>
    <definedName name="Ta">Calculator!$C$17</definedName>
    <definedName name="Tj">Calculator!$I$21</definedName>
    <definedName name="Tj_max">Calculator!$C$8</definedName>
    <definedName name="Vext_max">Calculator!$C$7</definedName>
    <definedName name="Vf">Calculator!$C$16</definedName>
    <definedName name="Vleds">Calculator!$I$13</definedName>
    <definedName name="Vo_max">Calculator!$C$4</definedName>
    <definedName name="Vo_sat">Calculator!$C$9</definedName>
    <definedName name="Vout">Calculator!$I$14</definedName>
    <definedName name="Vs">Calculator!$C$13</definedName>
    <definedName name="Vs_max">Calculator!$C$3</definedName>
    <definedName name="Weight">Calculator!$C$19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 l="1"/>
  <c r="I15" i="1" l="1"/>
  <c r="I20" i="1" l="1"/>
  <c r="F29" i="4"/>
  <c r="F28" i="4"/>
  <c r="F27" i="4"/>
  <c r="F26" i="4"/>
  <c r="F25" i="4"/>
  <c r="F24" i="4"/>
  <c r="F23" i="4"/>
  <c r="F22" i="4"/>
  <c r="F21" i="4"/>
  <c r="F20" i="4"/>
  <c r="F19" i="4"/>
  <c r="F18" i="4"/>
  <c r="F17" i="4"/>
  <c r="F16" i="4"/>
  <c r="F15" i="4"/>
  <c r="F14" i="4"/>
  <c r="F13" i="4"/>
  <c r="F12" i="4"/>
  <c r="F11" i="4"/>
  <c r="E29" i="4" l="1"/>
  <c r="E28" i="4"/>
  <c r="E27" i="4"/>
  <c r="E26" i="4"/>
  <c r="E25" i="4"/>
  <c r="E24" i="4"/>
  <c r="E23" i="4"/>
  <c r="E22" i="4"/>
  <c r="E21" i="4"/>
  <c r="E20" i="4"/>
  <c r="E19" i="4"/>
  <c r="E18" i="4"/>
  <c r="E17" i="4"/>
  <c r="E16" i="4"/>
  <c r="E15" i="4"/>
  <c r="E14" i="4"/>
  <c r="E13" i="4"/>
  <c r="E12" i="4"/>
  <c r="E11" i="4"/>
  <c r="B28" i="4"/>
  <c r="B27" i="4"/>
  <c r="B26" i="4"/>
  <c r="B25" i="4"/>
  <c r="B24" i="4"/>
  <c r="B23" i="4"/>
  <c r="B22" i="4"/>
  <c r="B21" i="4"/>
  <c r="B20" i="4"/>
  <c r="B19" i="4"/>
  <c r="B18" i="4"/>
  <c r="B17" i="4"/>
  <c r="B16" i="4"/>
  <c r="B15" i="4"/>
  <c r="B14" i="4"/>
  <c r="B13" i="4"/>
  <c r="B12" i="4"/>
  <c r="I18" i="1"/>
  <c r="I13" i="1" l="1"/>
  <c r="I14" i="1" s="1"/>
  <c r="I16" i="1" s="1"/>
  <c r="I19" i="1" l="1"/>
  <c r="I21" i="1"/>
  <c r="I17" i="1"/>
  <c r="E18" i="1" l="1"/>
</calcChain>
</file>

<file path=xl/sharedStrings.xml><?xml version="1.0" encoding="utf-8"?>
<sst xmlns="http://schemas.openxmlformats.org/spreadsheetml/2006/main" count="164" uniqueCount="110">
  <si>
    <t>No of LEDs</t>
  </si>
  <si>
    <t>Vout</t>
  </si>
  <si>
    <t>Rext</t>
  </si>
  <si>
    <t>Tj</t>
  </si>
  <si>
    <t>BCR420</t>
  </si>
  <si>
    <t>Power Dissipation in BCR</t>
  </si>
  <si>
    <t>Power Dissipation in Rext</t>
  </si>
  <si>
    <t>Input system design parameters</t>
  </si>
  <si>
    <t>Output parameters</t>
  </si>
  <si>
    <t>INPUT</t>
  </si>
  <si>
    <t>RESULTS</t>
  </si>
  <si>
    <t>Input parameters</t>
  </si>
  <si>
    <t>Enter the required LED current here.</t>
  </si>
  <si>
    <t>Power dissipation in the external resistor.</t>
  </si>
  <si>
    <t>Total power disspation in the BCR.</t>
  </si>
  <si>
    <t xml:space="preserve">For a given Cu area, this value is calculated from the thermal information provided in the datasheet. </t>
  </si>
  <si>
    <t>Description</t>
  </si>
  <si>
    <t>V</t>
  </si>
  <si>
    <t>°C/W</t>
  </si>
  <si>
    <t>°C</t>
  </si>
  <si>
    <t>Typically 3.1V</t>
  </si>
  <si>
    <t>Recommendations/Comments</t>
  </si>
  <si>
    <t>Units</t>
  </si>
  <si>
    <t>mA</t>
  </si>
  <si>
    <t xml:space="preserve">LED current </t>
  </si>
  <si>
    <t xml:space="preserve">Ambient temperature </t>
  </si>
  <si>
    <t xml:space="preserve">Cu area in mm square </t>
  </si>
  <si>
    <t>mW</t>
  </si>
  <si>
    <t>Grey : Results/Outputs</t>
  </si>
  <si>
    <t xml:space="preserve">Yellow: Input </t>
  </si>
  <si>
    <t>%</t>
  </si>
  <si>
    <t>White: units and comments</t>
  </si>
  <si>
    <t>BCR430 Calculator</t>
  </si>
  <si>
    <t>BCR430</t>
  </si>
  <si>
    <t>Device Limits</t>
  </si>
  <si>
    <t>Vsupply</t>
  </si>
  <si>
    <t>Cu thickness in oz</t>
  </si>
  <si>
    <t>kΩ</t>
  </si>
  <si>
    <t>Symbol</t>
  </si>
  <si>
    <t xml:space="preserve">Maximum supply voltage </t>
  </si>
  <si>
    <t>Vs_max</t>
  </si>
  <si>
    <t>Maximum output voltage</t>
  </si>
  <si>
    <t>Vo_max</t>
  </si>
  <si>
    <t>Maximum output current</t>
  </si>
  <si>
    <t>Maximum Rext current</t>
  </si>
  <si>
    <t>Iext_max</t>
  </si>
  <si>
    <t>Maximum Rext voltage</t>
  </si>
  <si>
    <t>Vext_max</t>
  </si>
  <si>
    <t>Maximum Junction temperature</t>
  </si>
  <si>
    <t>Tj_max</t>
  </si>
  <si>
    <r>
      <rPr>
        <sz val="11"/>
        <color theme="1"/>
        <rFont val="Calibri"/>
        <family val="2"/>
      </rPr>
      <t>◦</t>
    </r>
    <r>
      <rPr>
        <sz val="11"/>
        <color theme="1"/>
        <rFont val="Calibri"/>
        <family val="2"/>
        <scheme val="minor"/>
      </rPr>
      <t>C</t>
    </r>
  </si>
  <si>
    <t>1 or 2</t>
  </si>
  <si>
    <t>oz</t>
  </si>
  <si>
    <t>Vs</t>
  </si>
  <si>
    <t>N_leds</t>
  </si>
  <si>
    <t>Led forward voltage</t>
  </si>
  <si>
    <t>Vf</t>
  </si>
  <si>
    <t>Ta</t>
  </si>
  <si>
    <t>Area</t>
  </si>
  <si>
    <t>Weight</t>
  </si>
  <si>
    <t>Iout</t>
  </si>
  <si>
    <t>Iout_max</t>
  </si>
  <si>
    <r>
      <t>mm</t>
    </r>
    <r>
      <rPr>
        <vertAlign val="superscript"/>
        <sz val="11"/>
        <color theme="1"/>
        <rFont val="Calibri"/>
        <family val="2"/>
        <scheme val="minor"/>
      </rPr>
      <t>2</t>
    </r>
  </si>
  <si>
    <t>Pd_BCR</t>
  </si>
  <si>
    <t>Pd_Rext</t>
  </si>
  <si>
    <t>Effy</t>
  </si>
  <si>
    <t>Rth</t>
  </si>
  <si>
    <t>Vleds</t>
  </si>
  <si>
    <t>Output voltage</t>
  </si>
  <si>
    <t>Current programming resistor</t>
  </si>
  <si>
    <t>System efficiency</t>
  </si>
  <si>
    <t>Thermal resistance junction-ambient</t>
  </si>
  <si>
    <t>Junction temperature</t>
  </si>
  <si>
    <t>Maximum output saturation voltage</t>
  </si>
  <si>
    <t>Vo_sat</t>
  </si>
  <si>
    <t xml:space="preserve">Vs &lt; Vs_max  and  &gt; (Vleds + Vo_sat) </t>
  </si>
  <si>
    <t>Maximum power</t>
  </si>
  <si>
    <t>Pd_max</t>
  </si>
  <si>
    <t>Total Power</t>
  </si>
  <si>
    <t>Ptot</t>
  </si>
  <si>
    <t>degC/W</t>
  </si>
  <si>
    <t>Area mm2</t>
  </si>
  <si>
    <t>Change</t>
  </si>
  <si>
    <t>By formula</t>
  </si>
  <si>
    <t>Multiplier</t>
  </si>
  <si>
    <t>Exponent</t>
  </si>
  <si>
    <t>3300X^-0.482</t>
  </si>
  <si>
    <t>Offset</t>
  </si>
  <si>
    <t>Trendline Formula</t>
  </si>
  <si>
    <t>sqrt area</t>
  </si>
  <si>
    <t>1oz Cu</t>
  </si>
  <si>
    <t>2oz Cu</t>
  </si>
  <si>
    <t>LED chain voltage</t>
  </si>
  <si>
    <t>BCR430 calculator is a tool to estimate the performance of the device in various applications. It assists in the system design by calculating key parameters like the external resistor value for any desired current, power losses in the BCR430 , and rise in junction temeperature. A brief description of the required input parameters and the calculated output parameters is given below.</t>
  </si>
  <si>
    <t>Enter the number of LEDs connected in series between the supply and the OUT pin.</t>
  </si>
  <si>
    <t>Enter the forward voltage drop per LED.</t>
  </si>
  <si>
    <t>The supply voltage. This should ideally be slightly higher than (Vleds + Vo_sat).</t>
  </si>
  <si>
    <r>
      <t>Enter the Cu area of the PCB in contact with the BCR430 OUT pin. The calculator accepts values in the range 25mm</t>
    </r>
    <r>
      <rPr>
        <vertAlign val="superscript"/>
        <sz val="11"/>
        <color theme="1"/>
        <rFont val="Calibri"/>
        <family val="2"/>
        <scheme val="minor"/>
      </rPr>
      <t>2</t>
    </r>
    <r>
      <rPr>
        <sz val="11"/>
        <color theme="1"/>
        <rFont val="Calibri"/>
        <family val="2"/>
        <scheme val="minor"/>
      </rPr>
      <t xml:space="preserve"> to 2500mm</t>
    </r>
    <r>
      <rPr>
        <vertAlign val="superscript"/>
        <sz val="11"/>
        <color theme="1"/>
        <rFont val="Calibri"/>
        <family val="2"/>
        <scheme val="minor"/>
      </rPr>
      <t>2</t>
    </r>
    <r>
      <rPr>
        <sz val="11"/>
        <color theme="1"/>
        <rFont val="Calibri"/>
        <family val="2"/>
        <scheme val="minor"/>
      </rPr>
      <t>.</t>
    </r>
  </si>
  <si>
    <t>Enter the Cu thickness in oz. The calculator accepts 1 or 2 oz.</t>
  </si>
  <si>
    <t>This is the voltage across the LED chain.</t>
  </si>
  <si>
    <t>This is the calculated output voltage.</t>
  </si>
  <si>
    <t>operating the junction temperature of the BCR.</t>
  </si>
  <si>
    <t>efficiency of the system is calculated based on the total input power and power disspation in the BCR and Rext.</t>
  </si>
  <si>
    <t>Total power in the system.</t>
  </si>
  <si>
    <t>This is the calculated value of Rext to achieve Iout.</t>
  </si>
  <si>
    <t>Issue 2</t>
  </si>
  <si>
    <t>Copyright, Diodes Incorporated, 2020</t>
  </si>
  <si>
    <t>BCR430 Calculator - issue 2.0</t>
  </si>
  <si>
    <t>Set a value between 5mA - 100mA</t>
  </si>
  <si>
    <t>Enter the device ambient temperature. The calculator accepts values in the range -40 to 155 °C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</si>
</sst>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scheme val="minor"/>
    </font>
    <font>
      <i/>
      <sz val="11"/>
      <color theme="1"/>
      <name val="Calibri"/>
      <family val="2"/>
      <scheme val="minor"/>
    </font>
    <font>
      <b/>
      <sz val="14"/>
      <color theme="1"/>
      <name val="Arial"/>
      <family val="2"/>
    </font>
    <font>
      <b/>
      <sz val="11"/>
      <color theme="1"/>
      <name val="Calibri"/>
      <family val="2"/>
      <scheme val="minor"/>
    </font>
    <font>
      <sz val="11"/>
      <color theme="1"/>
      <name val="Calibri"/>
      <family val="2"/>
    </font>
    <font>
      <vertAlign val="superscript"/>
      <sz val="11"/>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rgb="FF00CCFF"/>
        <bgColor indexed="64"/>
      </patternFill>
    </fill>
    <fill>
      <patternFill patternType="solid">
        <fgColor theme="8" tint="0.59999389629810485"/>
        <bgColor indexed="64"/>
      </patternFill>
    </fill>
    <fill>
      <patternFill patternType="solid">
        <fgColor rgb="FFFFC000"/>
        <bgColor indexed="64"/>
      </patternFill>
    </fill>
    <fill>
      <patternFill patternType="solid">
        <fgColor rgb="FFCCECFF"/>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83">
    <xf numFmtId="0" fontId="0" fillId="0" borderId="0" xfId="0"/>
    <xf numFmtId="0" fontId="0" fillId="0" borderId="0" xfId="0"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2" borderId="1" xfId="0" applyFill="1" applyBorder="1" applyAlignment="1">
      <alignment horizontal="left" vertical="center" wrapText="1"/>
    </xf>
    <xf numFmtId="0" fontId="0" fillId="2" borderId="1" xfId="0" applyFill="1" applyBorder="1"/>
    <xf numFmtId="0" fontId="0" fillId="2" borderId="1" xfId="0" applyFill="1" applyBorder="1" applyAlignment="1">
      <alignment wrapText="1"/>
    </xf>
    <xf numFmtId="0" fontId="3" fillId="3" borderId="1" xfId="0" applyFont="1" applyFill="1" applyBorder="1"/>
    <xf numFmtId="0" fontId="3" fillId="3" borderId="1" xfId="0" applyFont="1" applyFill="1" applyBorder="1" applyAlignment="1">
      <alignment horizontal="left" vertical="center"/>
    </xf>
    <xf numFmtId="0" fontId="1" fillId="7" borderId="1" xfId="0" applyFont="1" applyFill="1" applyBorder="1" applyAlignment="1">
      <alignment horizontal="left" vertical="center"/>
    </xf>
    <xf numFmtId="0" fontId="0" fillId="0" borderId="0" xfId="0" applyAlignment="1">
      <alignment horizontal="center"/>
    </xf>
    <xf numFmtId="0" fontId="0" fillId="7" borderId="1" xfId="0" applyFont="1" applyFill="1" applyBorder="1" applyAlignment="1">
      <alignment horizontal="center" vertical="center"/>
    </xf>
    <xf numFmtId="0" fontId="1" fillId="7" borderId="5" xfId="0" applyFont="1" applyFill="1" applyBorder="1" applyAlignment="1">
      <alignment horizontal="left" wrapText="1"/>
    </xf>
    <xf numFmtId="0" fontId="0" fillId="7" borderId="5" xfId="0" applyFont="1" applyFill="1" applyBorder="1" applyAlignment="1">
      <alignment horizontal="center" wrapText="1"/>
    </xf>
    <xf numFmtId="0" fontId="0" fillId="6" borderId="2" xfId="0" applyFont="1" applyFill="1" applyBorder="1" applyAlignment="1" applyProtection="1">
      <alignment horizontal="center" vertical="center"/>
      <protection locked="0"/>
    </xf>
    <xf numFmtId="0" fontId="0" fillId="6"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3" fillId="0" borderId="0" xfId="0" applyFont="1" applyAlignment="1">
      <alignment horizontal="center"/>
    </xf>
    <xf numFmtId="0" fontId="0" fillId="2" borderId="4"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 xfId="0" applyFont="1" applyFill="1" applyBorder="1" applyAlignment="1">
      <alignment horizontal="left" wrapText="1"/>
    </xf>
    <xf numFmtId="0" fontId="0" fillId="2" borderId="1" xfId="0" applyFont="1" applyFill="1" applyBorder="1" applyAlignment="1">
      <alignment horizontal="center" wrapText="1"/>
    </xf>
    <xf numFmtId="0" fontId="0" fillId="2" borderId="1" xfId="0" applyFont="1" applyFill="1" applyBorder="1" applyAlignment="1">
      <alignment horizontal="left" vertical="center"/>
    </xf>
    <xf numFmtId="0" fontId="0" fillId="2" borderId="1" xfId="0" applyFont="1" applyFill="1" applyBorder="1" applyAlignment="1">
      <alignment horizontal="center" vertical="center"/>
    </xf>
    <xf numFmtId="0" fontId="0" fillId="0" borderId="0" xfId="0" applyProtection="1"/>
    <xf numFmtId="0" fontId="0" fillId="0" borderId="0" xfId="0" applyAlignment="1" applyProtection="1">
      <alignment horizontal="center"/>
    </xf>
    <xf numFmtId="0" fontId="2" fillId="0" borderId="0" xfId="0" applyFont="1" applyProtection="1"/>
    <xf numFmtId="0" fontId="0" fillId="0" borderId="0" xfId="0" applyFont="1" applyAlignment="1" applyProtection="1">
      <alignment horizontal="center"/>
    </xf>
    <xf numFmtId="0" fontId="3" fillId="4" borderId="1" xfId="0" applyFont="1" applyFill="1" applyBorder="1" applyProtection="1"/>
    <xf numFmtId="0" fontId="3" fillId="4" borderId="1" xfId="0" applyFont="1" applyFill="1" applyBorder="1" applyAlignment="1" applyProtection="1">
      <alignment horizontal="center"/>
    </xf>
    <xf numFmtId="0" fontId="3" fillId="4" borderId="1" xfId="0" applyFont="1" applyFill="1" applyBorder="1" applyAlignment="1" applyProtection="1">
      <alignment horizontal="center" vertical="center"/>
    </xf>
    <xf numFmtId="0" fontId="1" fillId="0" borderId="0" xfId="0" applyFont="1" applyProtection="1"/>
    <xf numFmtId="0" fontId="0" fillId="7" borderId="1" xfId="0" applyFont="1" applyFill="1" applyBorder="1" applyProtection="1"/>
    <xf numFmtId="0" fontId="0" fillId="7" borderId="1" xfId="0" applyFont="1" applyFill="1" applyBorder="1" applyAlignment="1" applyProtection="1">
      <alignment horizontal="center"/>
    </xf>
    <xf numFmtId="0" fontId="0" fillId="8" borderId="1"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 xfId="0" quotePrefix="1" applyFill="1" applyBorder="1" applyAlignment="1" applyProtection="1">
      <alignment horizontal="center" vertical="center"/>
    </xf>
    <xf numFmtId="0" fontId="0" fillId="0" borderId="0" xfId="0" applyFill="1" applyProtection="1"/>
    <xf numFmtId="0" fontId="0" fillId="0" borderId="0" xfId="0" applyFont="1" applyFill="1" applyAlignment="1" applyProtection="1">
      <alignment horizontal="center"/>
    </xf>
    <xf numFmtId="0" fontId="0" fillId="0" borderId="6" xfId="0" applyBorder="1" applyProtection="1"/>
    <xf numFmtId="0" fontId="0" fillId="0" borderId="6" xfId="0" applyBorder="1" applyAlignment="1" applyProtection="1">
      <alignment horizontal="center"/>
    </xf>
    <xf numFmtId="0" fontId="0" fillId="0" borderId="6" xfId="0" applyBorder="1" applyAlignment="1" applyProtection="1">
      <alignment horizontal="center" vertical="center"/>
    </xf>
    <xf numFmtId="0" fontId="0" fillId="0" borderId="0" xfId="0" applyBorder="1" applyProtection="1"/>
    <xf numFmtId="0" fontId="3" fillId="4" borderId="3" xfId="0" applyFont="1" applyFill="1" applyBorder="1" applyAlignment="1" applyProtection="1">
      <alignment horizontal="left" vertical="center"/>
    </xf>
    <xf numFmtId="0" fontId="3" fillId="4" borderId="0" xfId="0" applyFont="1" applyFill="1" applyBorder="1" applyAlignment="1" applyProtection="1">
      <alignment horizontal="center" vertical="center"/>
    </xf>
    <xf numFmtId="0" fontId="3" fillId="4" borderId="0" xfId="0" applyFont="1" applyFill="1" applyAlignment="1" applyProtection="1">
      <alignment horizontal="center" vertical="center"/>
    </xf>
    <xf numFmtId="0" fontId="3" fillId="4" borderId="1" xfId="0" applyFont="1" applyFill="1" applyBorder="1" applyAlignment="1" applyProtection="1">
      <alignment horizontal="left" vertical="center"/>
    </xf>
    <xf numFmtId="0" fontId="0" fillId="5" borderId="4" xfId="0" applyFont="1" applyFill="1" applyBorder="1" applyAlignment="1" applyProtection="1">
      <alignment horizontal="left" vertical="center"/>
    </xf>
    <xf numFmtId="0" fontId="0" fillId="5"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 xfId="0" applyBorder="1" applyAlignment="1" applyProtection="1">
      <alignment horizontal="left" vertical="center" wrapText="1"/>
    </xf>
    <xf numFmtId="0" fontId="1" fillId="7" borderId="1" xfId="0" applyFont="1" applyFill="1" applyBorder="1" applyAlignment="1" applyProtection="1">
      <alignment horizontal="left" vertical="center"/>
    </xf>
    <xf numFmtId="0" fontId="0" fillId="7" borderId="1" xfId="0" applyFont="1" applyFill="1" applyBorder="1" applyAlignment="1" applyProtection="1">
      <alignment horizontal="center" vertical="center"/>
    </xf>
    <xf numFmtId="0" fontId="6" fillId="8"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5" borderId="1" xfId="0" applyFont="1" applyFill="1" applyBorder="1" applyAlignment="1" applyProtection="1">
      <alignment horizontal="left" wrapText="1"/>
    </xf>
    <xf numFmtId="0" fontId="0" fillId="5" borderId="1" xfId="0" applyFont="1" applyFill="1" applyBorder="1" applyAlignment="1" applyProtection="1">
      <alignment horizontal="center" wrapText="1"/>
    </xf>
    <xf numFmtId="0" fontId="0" fillId="0" borderId="1" xfId="0" applyFill="1" applyBorder="1" applyAlignment="1" applyProtection="1">
      <alignment horizontal="center" wrapText="1"/>
    </xf>
    <xf numFmtId="0" fontId="0" fillId="0" borderId="1" xfId="0" applyBorder="1" applyAlignment="1" applyProtection="1">
      <alignment wrapText="1"/>
    </xf>
    <xf numFmtId="0" fontId="0" fillId="0" borderId="0" xfId="0" applyAlignment="1" applyProtection="1">
      <alignment horizontal="center" wrapText="1"/>
    </xf>
    <xf numFmtId="0" fontId="1" fillId="7" borderId="5" xfId="0" applyFont="1" applyFill="1" applyBorder="1" applyAlignment="1" applyProtection="1">
      <alignment horizontal="left" wrapText="1"/>
    </xf>
    <xf numFmtId="0" fontId="0" fillId="7" borderId="5" xfId="0" applyFont="1" applyFill="1" applyBorder="1" applyAlignment="1" applyProtection="1">
      <alignment horizontal="center" wrapText="1"/>
    </xf>
    <xf numFmtId="0" fontId="0" fillId="8" borderId="5" xfId="0" applyFill="1" applyBorder="1" applyAlignment="1" applyProtection="1">
      <alignment horizontal="center" wrapText="1"/>
    </xf>
    <xf numFmtId="0" fontId="0" fillId="0" borderId="1" xfId="0" applyBorder="1" applyAlignment="1" applyProtection="1">
      <alignment horizontal="center" wrapText="1"/>
    </xf>
    <xf numFmtId="0" fontId="0" fillId="0" borderId="0" xfId="0" applyAlignment="1" applyProtection="1">
      <alignment wrapText="1"/>
    </xf>
    <xf numFmtId="0" fontId="0" fillId="5" borderId="1" xfId="0" applyFont="1" applyFill="1" applyBorder="1" applyAlignment="1" applyProtection="1">
      <alignment horizontal="left" vertical="center"/>
    </xf>
    <xf numFmtId="0" fontId="0" fillId="5" borderId="1" xfId="0" applyFont="1" applyFill="1" applyBorder="1" applyAlignment="1" applyProtection="1">
      <alignment horizontal="center" vertical="center"/>
    </xf>
    <xf numFmtId="0" fontId="0" fillId="0" borderId="1" xfId="0" applyBorder="1" applyProtection="1"/>
    <xf numFmtId="2" fontId="0" fillId="8" borderId="1" xfId="0" applyNumberFormat="1" applyFill="1" applyBorder="1" applyAlignment="1" applyProtection="1">
      <alignment horizontal="center" vertical="center"/>
    </xf>
    <xf numFmtId="0" fontId="4" fillId="0" borderId="1" xfId="0" applyFont="1" applyBorder="1" applyAlignment="1" applyProtection="1">
      <alignment horizontal="center" vertical="center"/>
    </xf>
    <xf numFmtId="0" fontId="0" fillId="0" borderId="0" xfId="0" applyAlignment="1" applyProtection="1">
      <alignment horizontal="center" vertical="center" wrapText="1"/>
    </xf>
    <xf numFmtId="164" fontId="0" fillId="8" borderId="1" xfId="0" applyNumberFormat="1" applyFill="1" applyBorder="1" applyAlignment="1" applyProtection="1">
      <alignment horizontal="center" vertical="center"/>
    </xf>
    <xf numFmtId="0" fontId="0" fillId="8" borderId="0" xfId="0" applyFill="1" applyProtection="1"/>
    <xf numFmtId="0" fontId="0" fillId="0" borderId="0" xfId="0" quotePrefix="1" applyProtection="1"/>
    <xf numFmtId="0" fontId="0" fillId="0" borderId="0" xfId="0" quotePrefix="1" applyAlignment="1" applyProtection="1">
      <alignment horizontal="center"/>
    </xf>
    <xf numFmtId="0" fontId="6" fillId="0" borderId="0" xfId="0" applyFont="1" applyProtection="1"/>
    <xf numFmtId="0" fontId="0" fillId="0" borderId="0" xfId="0" applyAlignment="1" applyProtection="1"/>
    <xf numFmtId="0" fontId="0" fillId="8" borderId="0" xfId="0" applyFill="1" applyBorder="1" applyAlignment="1" applyProtection="1">
      <alignment horizontal="center" vertical="center"/>
    </xf>
    <xf numFmtId="0" fontId="0" fillId="8"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0" fillId="0" borderId="0" xfId="0" applyAlignment="1">
      <alignment horizontal="left"/>
    </xf>
    <xf numFmtId="0" fontId="7" fillId="0" borderId="0" xfId="0" applyFont="1" applyAlignment="1">
      <alignment horizontal="center" wrapText="1"/>
    </xf>
  </cellXfs>
  <cellStyles count="1">
    <cellStyle name="Normal" xfId="0" builtinId="0"/>
  </cellStyles>
  <dxfs count="18">
    <dxf>
      <font>
        <color rgb="FFFF0000"/>
      </font>
    </dxf>
    <dxf>
      <font>
        <b val="0"/>
        <i val="0"/>
        <color rgb="FFFF0000"/>
      </font>
    </dxf>
    <dxf>
      <font>
        <color rgb="FFFF0000"/>
      </font>
    </dxf>
    <dxf>
      <font>
        <b val="0"/>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color rgb="FFFF0000"/>
      </font>
    </dxf>
    <dxf>
      <font>
        <color rgb="FFFF0000"/>
      </font>
    </dxf>
    <dxf>
      <font>
        <color rgb="FFFF0000"/>
      </font>
    </dxf>
    <dxf>
      <font>
        <color rgb="FFFF0000"/>
      </font>
    </dxf>
    <dxf>
      <font>
        <color rgb="FFFF0000"/>
      </font>
    </dxf>
  </dxfs>
  <tableStyles count="0" defaultTableStyle="TableStyleMedium2" defaultPivotStyle="PivotStyleMedium9"/>
  <colors>
    <mruColors>
      <color rgb="FF04CC17"/>
      <color rgb="FFCCECFF"/>
      <color rgb="FF99CCFF"/>
      <color rgb="FF00CCFF"/>
      <color rgb="FF33CCCC"/>
      <color rgb="FFFF9933"/>
      <color rgb="FFCC99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2357152198863"/>
          <c:y val="5.53970187181478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Sheet1!$D$10</c:f>
              <c:strCache>
                <c:ptCount val="1"/>
                <c:pt idx="0">
                  <c:v>degC/W</c:v>
                </c:pt>
              </c:strCache>
            </c:strRef>
          </c:tx>
          <c:spPr>
            <a:ln w="25400" cap="rnd">
              <a:solidFill>
                <a:schemeClr val="accent1"/>
              </a:solidFill>
              <a:round/>
            </a:ln>
            <a:effectLst/>
          </c:spPr>
          <c:marker>
            <c:symbol val="circle"/>
            <c:size val="5"/>
            <c:spPr>
              <a:solidFill>
                <a:schemeClr val="accent1"/>
              </a:solidFill>
              <a:ln w="9525">
                <a:solidFill>
                  <a:schemeClr val="accent1"/>
                </a:solidFill>
              </a:ln>
              <a:effectLst/>
            </c:spPr>
          </c:marker>
          <c:xVal>
            <c:numRef>
              <c:f>Sheet1!$C$11:$C$29</c:f>
              <c:numCache>
                <c:formatCode>General</c:formatCode>
                <c:ptCount val="19"/>
                <c:pt idx="0">
                  <c:v>30</c:v>
                </c:pt>
                <c:pt idx="1">
                  <c:v>40</c:v>
                </c:pt>
                <c:pt idx="2">
                  <c:v>50</c:v>
                </c:pt>
                <c:pt idx="3">
                  <c:v>60</c:v>
                </c:pt>
                <c:pt idx="4">
                  <c:v>70</c:v>
                </c:pt>
                <c:pt idx="5">
                  <c:v>80</c:v>
                </c:pt>
                <c:pt idx="6">
                  <c:v>90</c:v>
                </c:pt>
                <c:pt idx="7">
                  <c:v>100</c:v>
                </c:pt>
                <c:pt idx="8">
                  <c:v>200</c:v>
                </c:pt>
                <c:pt idx="9">
                  <c:v>300</c:v>
                </c:pt>
                <c:pt idx="10">
                  <c:v>400</c:v>
                </c:pt>
                <c:pt idx="11">
                  <c:v>500</c:v>
                </c:pt>
                <c:pt idx="12">
                  <c:v>600</c:v>
                </c:pt>
                <c:pt idx="13">
                  <c:v>700</c:v>
                </c:pt>
                <c:pt idx="14">
                  <c:v>800</c:v>
                </c:pt>
                <c:pt idx="15">
                  <c:v>900</c:v>
                </c:pt>
                <c:pt idx="16">
                  <c:v>1000</c:v>
                </c:pt>
                <c:pt idx="17">
                  <c:v>2000</c:v>
                </c:pt>
                <c:pt idx="18">
                  <c:v>3000</c:v>
                </c:pt>
              </c:numCache>
            </c:numRef>
          </c:xVal>
          <c:yVal>
            <c:numRef>
              <c:f>Sheet1!$D$11:$D$29</c:f>
              <c:numCache>
                <c:formatCode>General</c:formatCode>
                <c:ptCount val="19"/>
                <c:pt idx="0">
                  <c:v>690</c:v>
                </c:pt>
                <c:pt idx="1">
                  <c:v>595</c:v>
                </c:pt>
                <c:pt idx="2">
                  <c:v>530</c:v>
                </c:pt>
                <c:pt idx="3">
                  <c:v>480</c:v>
                </c:pt>
                <c:pt idx="4">
                  <c:v>440</c:v>
                </c:pt>
                <c:pt idx="5">
                  <c:v>410</c:v>
                </c:pt>
                <c:pt idx="6">
                  <c:v>385</c:v>
                </c:pt>
                <c:pt idx="7">
                  <c:v>360</c:v>
                </c:pt>
                <c:pt idx="8">
                  <c:v>230</c:v>
                </c:pt>
                <c:pt idx="9">
                  <c:v>190</c:v>
                </c:pt>
                <c:pt idx="10">
                  <c:v>170</c:v>
                </c:pt>
                <c:pt idx="11">
                  <c:v>150</c:v>
                </c:pt>
                <c:pt idx="12">
                  <c:v>140</c:v>
                </c:pt>
                <c:pt idx="13">
                  <c:v>130</c:v>
                </c:pt>
                <c:pt idx="14">
                  <c:v>120</c:v>
                </c:pt>
                <c:pt idx="15">
                  <c:v>110</c:v>
                </c:pt>
                <c:pt idx="16">
                  <c:v>105</c:v>
                </c:pt>
                <c:pt idx="17">
                  <c:v>100</c:v>
                </c:pt>
                <c:pt idx="18">
                  <c:v>100</c:v>
                </c:pt>
              </c:numCache>
            </c:numRef>
          </c:yVal>
          <c:smooth val="0"/>
          <c:extLst xmlns:c16r2="http://schemas.microsoft.com/office/drawing/2015/06/chart">
            <c:ext xmlns:c16="http://schemas.microsoft.com/office/drawing/2014/chart" uri="{C3380CC4-5D6E-409C-BE32-E72D297353CC}">
              <c16:uniqueId val="{00000000-4BC3-430D-ADA0-A28BF2193EC3}"/>
            </c:ext>
          </c:extLst>
        </c:ser>
        <c:ser>
          <c:idx val="1"/>
          <c:order val="1"/>
          <c:tx>
            <c:strRef>
              <c:f>Sheet1!$E$10</c:f>
              <c:strCache>
                <c:ptCount val="1"/>
                <c:pt idx="0">
                  <c:v>By formula</c:v>
                </c:pt>
              </c:strCache>
            </c:strRef>
          </c:tx>
          <c:spPr>
            <a:ln w="25400" cap="rnd">
              <a:solidFill>
                <a:schemeClr val="accent1"/>
              </a:solidFill>
              <a:round/>
            </a:ln>
            <a:effectLst/>
          </c:spPr>
          <c:marker>
            <c:symbol val="circle"/>
            <c:size val="5"/>
            <c:spPr>
              <a:solidFill>
                <a:schemeClr val="accent2"/>
              </a:solidFill>
              <a:ln w="9525">
                <a:solidFill>
                  <a:schemeClr val="accent2"/>
                </a:solidFill>
              </a:ln>
              <a:effectLst/>
            </c:spPr>
          </c:marker>
          <c:xVal>
            <c:numRef>
              <c:f>Sheet1!$C$11:$C$29</c:f>
              <c:numCache>
                <c:formatCode>General</c:formatCode>
                <c:ptCount val="19"/>
                <c:pt idx="0">
                  <c:v>30</c:v>
                </c:pt>
                <c:pt idx="1">
                  <c:v>40</c:v>
                </c:pt>
                <c:pt idx="2">
                  <c:v>50</c:v>
                </c:pt>
                <c:pt idx="3">
                  <c:v>60</c:v>
                </c:pt>
                <c:pt idx="4">
                  <c:v>70</c:v>
                </c:pt>
                <c:pt idx="5">
                  <c:v>80</c:v>
                </c:pt>
                <c:pt idx="6">
                  <c:v>90</c:v>
                </c:pt>
                <c:pt idx="7">
                  <c:v>100</c:v>
                </c:pt>
                <c:pt idx="8">
                  <c:v>200</c:v>
                </c:pt>
                <c:pt idx="9">
                  <c:v>300</c:v>
                </c:pt>
                <c:pt idx="10">
                  <c:v>400</c:v>
                </c:pt>
                <c:pt idx="11">
                  <c:v>500</c:v>
                </c:pt>
                <c:pt idx="12">
                  <c:v>600</c:v>
                </c:pt>
                <c:pt idx="13">
                  <c:v>700</c:v>
                </c:pt>
                <c:pt idx="14">
                  <c:v>800</c:v>
                </c:pt>
                <c:pt idx="15">
                  <c:v>900</c:v>
                </c:pt>
                <c:pt idx="16">
                  <c:v>1000</c:v>
                </c:pt>
                <c:pt idx="17">
                  <c:v>2000</c:v>
                </c:pt>
                <c:pt idx="18">
                  <c:v>3000</c:v>
                </c:pt>
              </c:numCache>
            </c:numRef>
          </c:xVal>
          <c:yVal>
            <c:numRef>
              <c:f>Sheet1!$E$11:$E$29</c:f>
              <c:numCache>
                <c:formatCode>General</c:formatCode>
                <c:ptCount val="19"/>
                <c:pt idx="0">
                  <c:v>686.97705628916447</c:v>
                </c:pt>
                <c:pt idx="1">
                  <c:v>583.09272534174318</c:v>
                </c:pt>
                <c:pt idx="2">
                  <c:v>513.82074127153624</c:v>
                </c:pt>
                <c:pt idx="3">
                  <c:v>463.6446677396562</c:v>
                </c:pt>
                <c:pt idx="4">
                  <c:v>425.27362876803664</c:v>
                </c:pt>
                <c:pt idx="5">
                  <c:v>394.78128560759956</c:v>
                </c:pt>
                <c:pt idx="6">
                  <c:v>369.84587569405835</c:v>
                </c:pt>
                <c:pt idx="7">
                  <c:v>348.99717575027887</c:v>
                </c:pt>
                <c:pt idx="8">
                  <c:v>240.9189668392153</c:v>
                </c:pt>
                <c:pt idx="9">
                  <c:v>196.57322719663404</c:v>
                </c:pt>
                <c:pt idx="10">
                  <c:v>171.70548563513793</c:v>
                </c:pt>
                <c:pt idx="11">
                  <c:v>155.6494243754388</c:v>
                </c:pt>
                <c:pt idx="12">
                  <c:v>144.40847351895582</c:v>
                </c:pt>
                <c:pt idx="13">
                  <c:v>136.1152343773316</c:v>
                </c:pt>
                <c:pt idx="14">
                  <c:v>129.76974596919177</c:v>
                </c:pt>
                <c:pt idx="15">
                  <c:v>124.78408556395195</c:v>
                </c:pt>
                <c:pt idx="16">
                  <c:v>120.78811867357304</c:v>
                </c:pt>
                <c:pt idx="17">
                  <c:v>104.36974359495078</c:v>
                </c:pt>
                <c:pt idx="18">
                  <c:v>101.92052470692022</c:v>
                </c:pt>
              </c:numCache>
            </c:numRef>
          </c:yVal>
          <c:smooth val="0"/>
          <c:extLst xmlns:c16r2="http://schemas.microsoft.com/office/drawing/2015/06/chart">
            <c:ext xmlns:c16="http://schemas.microsoft.com/office/drawing/2014/chart" uri="{C3380CC4-5D6E-409C-BE32-E72D297353CC}">
              <c16:uniqueId val="{00000001-4BC3-430D-ADA0-A28BF2193EC3}"/>
            </c:ext>
          </c:extLst>
        </c:ser>
        <c:ser>
          <c:idx val="2"/>
          <c:order val="2"/>
          <c:tx>
            <c:strRef>
              <c:f>Sheet1!$F$10</c:f>
              <c:strCache>
                <c:ptCount val="1"/>
                <c:pt idx="0">
                  <c:v>By formula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xVal>
            <c:numRef>
              <c:f>Sheet1!$C$11:$C$29</c:f>
              <c:numCache>
                <c:formatCode>General</c:formatCode>
                <c:ptCount val="19"/>
                <c:pt idx="0">
                  <c:v>30</c:v>
                </c:pt>
                <c:pt idx="1">
                  <c:v>40</c:v>
                </c:pt>
                <c:pt idx="2">
                  <c:v>50</c:v>
                </c:pt>
                <c:pt idx="3">
                  <c:v>60</c:v>
                </c:pt>
                <c:pt idx="4">
                  <c:v>70</c:v>
                </c:pt>
                <c:pt idx="5">
                  <c:v>80</c:v>
                </c:pt>
                <c:pt idx="6">
                  <c:v>90</c:v>
                </c:pt>
                <c:pt idx="7">
                  <c:v>100</c:v>
                </c:pt>
                <c:pt idx="8">
                  <c:v>200</c:v>
                </c:pt>
                <c:pt idx="9">
                  <c:v>300</c:v>
                </c:pt>
                <c:pt idx="10">
                  <c:v>400</c:v>
                </c:pt>
                <c:pt idx="11">
                  <c:v>500</c:v>
                </c:pt>
                <c:pt idx="12">
                  <c:v>600</c:v>
                </c:pt>
                <c:pt idx="13">
                  <c:v>700</c:v>
                </c:pt>
                <c:pt idx="14">
                  <c:v>800</c:v>
                </c:pt>
                <c:pt idx="15">
                  <c:v>900</c:v>
                </c:pt>
                <c:pt idx="16">
                  <c:v>1000</c:v>
                </c:pt>
                <c:pt idx="17">
                  <c:v>2000</c:v>
                </c:pt>
                <c:pt idx="18">
                  <c:v>3000</c:v>
                </c:pt>
              </c:numCache>
            </c:numRef>
          </c:xVal>
          <c:yVal>
            <c:numRef>
              <c:f>Sheet1!$F$11:$F$29</c:f>
              <c:numCache>
                <c:formatCode>General</c:formatCode>
                <c:ptCount val="19"/>
                <c:pt idx="0">
                  <c:v>684.97705628916447</c:v>
                </c:pt>
                <c:pt idx="1">
                  <c:v>580.78332426498469</c:v>
                </c:pt>
                <c:pt idx="2">
                  <c:v>511.23875237406463</c:v>
                </c:pt>
                <c:pt idx="3">
                  <c:v>460.81624061490999</c:v>
                </c:pt>
                <c:pt idx="4">
                  <c:v>422.21857830473277</c:v>
                </c:pt>
                <c:pt idx="5">
                  <c:v>391.51529928388868</c:v>
                </c:pt>
                <c:pt idx="6">
                  <c:v>366.38177407892061</c:v>
                </c:pt>
                <c:pt idx="7">
                  <c:v>345.34569203357779</c:v>
                </c:pt>
                <c:pt idx="8">
                  <c:v>235.75498904427207</c:v>
                </c:pt>
                <c:pt idx="9">
                  <c:v>190.24867187629727</c:v>
                </c:pt>
                <c:pt idx="10">
                  <c:v>164.40251820173572</c:v>
                </c:pt>
                <c:pt idx="11">
                  <c:v>147.48445856616155</c:v>
                </c:pt>
                <c:pt idx="12">
                  <c:v>135.46420160895667</c:v>
                </c:pt>
                <c:pt idx="13">
                  <c:v>126.45431654653865</c:v>
                </c:pt>
                <c:pt idx="14">
                  <c:v>119.44179037930533</c:v>
                </c:pt>
                <c:pt idx="15">
                  <c:v>113.82963441384862</c:v>
                </c:pt>
                <c:pt idx="16">
                  <c:v>109.24111328978051</c:v>
                </c:pt>
                <c:pt idx="17">
                  <c:v>88.039811976396251</c:v>
                </c:pt>
                <c:pt idx="18">
                  <c:v>81.920524706920219</c:v>
                </c:pt>
              </c:numCache>
            </c:numRef>
          </c:yVal>
          <c:smooth val="0"/>
          <c:extLst xmlns:c16r2="http://schemas.microsoft.com/office/drawing/2015/06/chart">
            <c:ext xmlns:c16="http://schemas.microsoft.com/office/drawing/2014/chart" uri="{C3380CC4-5D6E-409C-BE32-E72D297353CC}">
              <c16:uniqueId val="{00000000-24E6-4284-8874-185438308527}"/>
            </c:ext>
          </c:extLst>
        </c:ser>
        <c:dLbls>
          <c:showLegendKey val="0"/>
          <c:showVal val="0"/>
          <c:showCatName val="0"/>
          <c:showSerName val="0"/>
          <c:showPercent val="0"/>
          <c:showBubbleSize val="0"/>
        </c:dLbls>
        <c:axId val="157713152"/>
        <c:axId val="166682624"/>
      </c:scatterChart>
      <c:valAx>
        <c:axId val="157713152"/>
        <c:scaling>
          <c:logBase val="10"/>
          <c:orientation val="minMax"/>
          <c:max val="3000"/>
          <c:min val="30"/>
        </c:scaling>
        <c:delete val="0"/>
        <c:axPos val="b"/>
        <c:numFmt formatCode="General" sourceLinked="1"/>
        <c:majorTickMark val="in"/>
        <c:minorTickMark val="in"/>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682624"/>
        <c:crosses val="autoZero"/>
        <c:crossBetween val="midCat"/>
        <c:majorUnit val="10"/>
      </c:valAx>
      <c:valAx>
        <c:axId val="166682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7131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2324100</xdr:colOff>
      <xdr:row>0</xdr:row>
      <xdr:rowOff>104775</xdr:rowOff>
    </xdr:from>
    <xdr:to>
      <xdr:col>10</xdr:col>
      <xdr:colOff>514351</xdr:colOff>
      <xdr:row>9</xdr:row>
      <xdr:rowOff>123825</xdr:rowOff>
    </xdr:to>
    <xdr:pic>
      <xdr:nvPicPr>
        <xdr:cNvPr id="4" name="Picture 9" descr="Diodes-logo">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1825" y="104775"/>
          <a:ext cx="6105526"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1466851</xdr:colOff>
      <xdr:row>19</xdr:row>
      <xdr:rowOff>114300</xdr:rowOff>
    </xdr:from>
    <xdr:to>
      <xdr:col>3</xdr:col>
      <xdr:colOff>771525</xdr:colOff>
      <xdr:row>41</xdr:row>
      <xdr:rowOff>19050</xdr:rowOff>
    </xdr:to>
    <xdr:pic>
      <xdr:nvPicPr>
        <xdr:cNvPr id="12" name="Picture 11">
          <a:extLst>
            <a:ext uri="{FF2B5EF4-FFF2-40B4-BE49-F238E27FC236}">
              <a16:creationId xmlns:a16="http://schemas.microsoft.com/office/drawing/2014/main" xmlns="" id="{3FB43D2E-6D72-4412-A606-A627363041D4}"/>
            </a:ext>
          </a:extLst>
        </xdr:cNvPr>
        <xdr:cNvPicPr/>
      </xdr:nvPicPr>
      <xdr:blipFill>
        <a:blip xmlns:r="http://schemas.openxmlformats.org/officeDocument/2006/relationships" r:embed="rId2"/>
        <a:stretch>
          <a:fillRect/>
        </a:stretch>
      </xdr:blipFill>
      <xdr:spPr>
        <a:xfrm>
          <a:off x="1466851" y="3629025"/>
          <a:ext cx="3171824" cy="3524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198925</xdr:colOff>
      <xdr:row>9</xdr:row>
      <xdr:rowOff>109903</xdr:rowOff>
    </xdr:from>
    <xdr:to>
      <xdr:col>13</xdr:col>
      <xdr:colOff>615460</xdr:colOff>
      <xdr:row>27</xdr:row>
      <xdr:rowOff>27109</xdr:rowOff>
    </xdr:to>
    <xdr:graphicFrame macro="">
      <xdr:nvGraphicFramePr>
        <xdr:cNvPr id="4" name="Chart 3">
          <a:extLst>
            <a:ext uri="{FF2B5EF4-FFF2-40B4-BE49-F238E27FC236}">
              <a16:creationId xmlns:a16="http://schemas.microsoft.com/office/drawing/2014/main" xmlns="" id="{E88C8ED1-7B0C-4E55-892C-26C2D65231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windowProtection="1" showGridLines="0" showRowColHeaders="0" tabSelected="1" zoomScaleNormal="100" workbookViewId="0">
      <selection activeCell="C17" sqref="C17"/>
    </sheetView>
  </sheetViews>
  <sheetFormatPr defaultColWidth="9" defaultRowHeight="15" x14ac:dyDescent="0.25"/>
  <cols>
    <col min="1" max="1" width="31.42578125" style="24" customWidth="1"/>
    <col min="2" max="2" width="11.5703125" style="25" customWidth="1"/>
    <col min="3" max="4" width="11" style="24" customWidth="1"/>
    <col min="5" max="5" width="46.5703125" style="24" customWidth="1"/>
    <col min="6" max="6" width="2.85546875" style="24" customWidth="1"/>
    <col min="7" max="7" width="30.7109375" style="24" customWidth="1"/>
    <col min="8" max="8" width="11.85546875" style="27" customWidth="1"/>
    <col min="9" max="9" width="9.5703125" style="24" bestFit="1" customWidth="1"/>
    <col min="10" max="10" width="9" style="24"/>
    <col min="11" max="11" width="25.7109375" style="25" customWidth="1"/>
    <col min="12" max="16384" width="9" style="24"/>
  </cols>
  <sheetData>
    <row r="1" spans="1:11" ht="17.649999999999999" x14ac:dyDescent="0.5">
      <c r="E1" s="26" t="s">
        <v>32</v>
      </c>
      <c r="F1" s="26"/>
    </row>
    <row r="2" spans="1:11" ht="14.25" x14ac:dyDescent="0.45">
      <c r="A2" s="28" t="s">
        <v>34</v>
      </c>
      <c r="B2" s="29" t="s">
        <v>38</v>
      </c>
      <c r="C2" s="30" t="s">
        <v>33</v>
      </c>
      <c r="D2" s="30" t="s">
        <v>22</v>
      </c>
      <c r="E2" s="31" t="s">
        <v>105</v>
      </c>
      <c r="F2" s="31"/>
    </row>
    <row r="3" spans="1:11" ht="14.25" x14ac:dyDescent="0.45">
      <c r="A3" s="32" t="s">
        <v>39</v>
      </c>
      <c r="B3" s="33" t="s">
        <v>40</v>
      </c>
      <c r="C3" s="34">
        <v>45</v>
      </c>
      <c r="D3" s="35" t="s">
        <v>17</v>
      </c>
      <c r="E3" s="31" t="s">
        <v>106</v>
      </c>
      <c r="F3" s="31"/>
    </row>
    <row r="4" spans="1:11" ht="14.25" x14ac:dyDescent="0.45">
      <c r="A4" s="32" t="s">
        <v>41</v>
      </c>
      <c r="B4" s="33" t="s">
        <v>42</v>
      </c>
      <c r="C4" s="34">
        <v>42</v>
      </c>
      <c r="D4" s="36" t="s">
        <v>17</v>
      </c>
    </row>
    <row r="5" spans="1:11" ht="14.25" x14ac:dyDescent="0.45">
      <c r="A5" s="32" t="s">
        <v>43</v>
      </c>
      <c r="B5" s="33" t="s">
        <v>61</v>
      </c>
      <c r="C5" s="34">
        <v>100</v>
      </c>
      <c r="D5" s="35" t="s">
        <v>23</v>
      </c>
      <c r="G5" s="37"/>
      <c r="H5" s="38"/>
    </row>
    <row r="6" spans="1:11" ht="14.25" x14ac:dyDescent="0.45">
      <c r="A6" s="32" t="s">
        <v>44</v>
      </c>
      <c r="B6" s="33" t="s">
        <v>45</v>
      </c>
      <c r="C6" s="34">
        <v>0.3</v>
      </c>
      <c r="D6" s="35" t="s">
        <v>23</v>
      </c>
      <c r="G6" s="37"/>
      <c r="H6" s="38"/>
    </row>
    <row r="7" spans="1:11" ht="14.25" x14ac:dyDescent="0.45">
      <c r="A7" s="32" t="s">
        <v>46</v>
      </c>
      <c r="B7" s="33" t="s">
        <v>47</v>
      </c>
      <c r="C7" s="34">
        <v>5</v>
      </c>
      <c r="D7" s="35" t="s">
        <v>17</v>
      </c>
      <c r="G7" s="37"/>
      <c r="H7" s="38"/>
    </row>
    <row r="8" spans="1:11" x14ac:dyDescent="0.25">
      <c r="A8" s="32" t="s">
        <v>48</v>
      </c>
      <c r="B8" s="33" t="s">
        <v>49</v>
      </c>
      <c r="C8" s="34">
        <v>150</v>
      </c>
      <c r="D8" s="35" t="s">
        <v>50</v>
      </c>
      <c r="G8" s="37"/>
      <c r="H8" s="38"/>
    </row>
    <row r="9" spans="1:11" ht="14.25" x14ac:dyDescent="0.45">
      <c r="A9" s="32" t="s">
        <v>73</v>
      </c>
      <c r="B9" s="33" t="s">
        <v>74</v>
      </c>
      <c r="C9" s="34">
        <v>0.2</v>
      </c>
      <c r="D9" s="35" t="s">
        <v>17</v>
      </c>
      <c r="G9" s="37"/>
      <c r="H9" s="38"/>
    </row>
    <row r="10" spans="1:11" ht="14.25" x14ac:dyDescent="0.45">
      <c r="A10" s="32" t="s">
        <v>76</v>
      </c>
      <c r="B10" s="33" t="s">
        <v>77</v>
      </c>
      <c r="C10" s="34">
        <v>993</v>
      </c>
      <c r="D10" s="35" t="s">
        <v>27</v>
      </c>
    </row>
    <row r="11" spans="1:11" ht="14.25" x14ac:dyDescent="0.45">
      <c r="A11" s="39"/>
      <c r="B11" s="40"/>
      <c r="C11" s="41"/>
      <c r="D11" s="41"/>
      <c r="F11" s="42"/>
    </row>
    <row r="12" spans="1:11" ht="14.25" x14ac:dyDescent="0.45">
      <c r="A12" s="43" t="s">
        <v>7</v>
      </c>
      <c r="B12" s="44" t="s">
        <v>38</v>
      </c>
      <c r="C12" s="45" t="s">
        <v>9</v>
      </c>
      <c r="D12" s="45" t="s">
        <v>22</v>
      </c>
      <c r="E12" s="28" t="s">
        <v>21</v>
      </c>
      <c r="F12" s="25"/>
      <c r="G12" s="46" t="s">
        <v>8</v>
      </c>
      <c r="H12" s="30" t="s">
        <v>38</v>
      </c>
      <c r="I12" s="30" t="s">
        <v>10</v>
      </c>
      <c r="J12" s="30" t="s">
        <v>22</v>
      </c>
    </row>
    <row r="13" spans="1:11" ht="14.25" x14ac:dyDescent="0.45">
      <c r="A13" s="47" t="s">
        <v>35</v>
      </c>
      <c r="B13" s="48" t="s">
        <v>53</v>
      </c>
      <c r="C13" s="14">
        <v>20</v>
      </c>
      <c r="D13" s="49" t="s">
        <v>17</v>
      </c>
      <c r="E13" s="50" t="s">
        <v>75</v>
      </c>
      <c r="F13" s="25"/>
      <c r="G13" s="51" t="s">
        <v>92</v>
      </c>
      <c r="H13" s="52" t="s">
        <v>67</v>
      </c>
      <c r="I13" s="53">
        <f>N_leds*Vf</f>
        <v>15</v>
      </c>
      <c r="J13" s="54" t="s">
        <v>17</v>
      </c>
    </row>
    <row r="14" spans="1:11" s="64" customFormat="1" ht="15" customHeight="1" x14ac:dyDescent="0.45">
      <c r="A14" s="55" t="s">
        <v>0</v>
      </c>
      <c r="B14" s="56" t="s">
        <v>54</v>
      </c>
      <c r="C14" s="14">
        <v>5</v>
      </c>
      <c r="D14" s="57"/>
      <c r="E14" s="58"/>
      <c r="F14" s="59"/>
      <c r="G14" s="60" t="s">
        <v>68</v>
      </c>
      <c r="H14" s="61" t="s">
        <v>1</v>
      </c>
      <c r="I14" s="62">
        <f>Vs-Vleds</f>
        <v>5</v>
      </c>
      <c r="J14" s="63" t="s">
        <v>17</v>
      </c>
      <c r="K14" s="59"/>
    </row>
    <row r="15" spans="1:11" x14ac:dyDescent="0.25">
      <c r="A15" s="65" t="s">
        <v>24</v>
      </c>
      <c r="B15" s="66" t="s">
        <v>60</v>
      </c>
      <c r="C15" s="16">
        <v>20</v>
      </c>
      <c r="D15" s="35" t="s">
        <v>23</v>
      </c>
      <c r="E15" s="67" t="s">
        <v>108</v>
      </c>
      <c r="F15" s="25"/>
      <c r="G15" s="51" t="s">
        <v>69</v>
      </c>
      <c r="H15" s="52" t="s">
        <v>2</v>
      </c>
      <c r="I15" s="68">
        <f xml:space="preserve"> (C15/610.53)^-1.005632</f>
        <v>31.119937369910467</v>
      </c>
      <c r="J15" s="69" t="s">
        <v>37</v>
      </c>
      <c r="K15" s="70"/>
    </row>
    <row r="16" spans="1:11" ht="14.25" x14ac:dyDescent="0.45">
      <c r="A16" s="65" t="s">
        <v>55</v>
      </c>
      <c r="B16" s="66" t="s">
        <v>56</v>
      </c>
      <c r="C16" s="15">
        <v>3</v>
      </c>
      <c r="D16" s="35" t="s">
        <v>17</v>
      </c>
      <c r="E16" s="67" t="s">
        <v>20</v>
      </c>
      <c r="F16" s="25"/>
      <c r="G16" s="51" t="s">
        <v>5</v>
      </c>
      <c r="H16" s="52" t="s">
        <v>63</v>
      </c>
      <c r="I16" s="68">
        <f>Iout*Vout</f>
        <v>100</v>
      </c>
      <c r="J16" s="54" t="s">
        <v>27</v>
      </c>
    </row>
    <row r="17" spans="1:10" x14ac:dyDescent="0.25">
      <c r="A17" s="65" t="s">
        <v>25</v>
      </c>
      <c r="B17" s="66" t="s">
        <v>57</v>
      </c>
      <c r="C17" s="16">
        <v>25</v>
      </c>
      <c r="D17" s="35" t="s">
        <v>19</v>
      </c>
      <c r="E17" s="67" t="str">
        <f>IF(AND(-40&lt;=C17,C17&lt;=150),("Enter a Ta value between -40°C and 150°C"),("Entered value is outside the range -40°C to 150°C"))</f>
        <v>Enter a Ta value between -40°C and 150°C</v>
      </c>
      <c r="F17" s="25"/>
      <c r="G17" s="51" t="s">
        <v>6</v>
      </c>
      <c r="H17" s="52" t="s">
        <v>64</v>
      </c>
      <c r="I17" s="68">
        <f>0.9*0.9/Rext</f>
        <v>2.6028330017886871E-2</v>
      </c>
      <c r="J17" s="54" t="s">
        <v>27</v>
      </c>
    </row>
    <row r="18" spans="1:10" ht="15.75" x14ac:dyDescent="0.45">
      <c r="A18" s="65" t="s">
        <v>26</v>
      </c>
      <c r="B18" s="66" t="s">
        <v>58</v>
      </c>
      <c r="C18" s="15">
        <v>1000</v>
      </c>
      <c r="D18" s="35" t="s">
        <v>62</v>
      </c>
      <c r="E18" s="67" t="str">
        <f>IF(AND(25&lt;=C18,C18&lt;=2500),("Enter a Cu area between 25 and 2500"),("Entered value is outside the range 25 to 2500"))</f>
        <v>Enter a Cu area between 25 and 2500</v>
      </c>
      <c r="F18" s="25"/>
      <c r="G18" s="51" t="s">
        <v>78</v>
      </c>
      <c r="H18" s="52" t="s">
        <v>79</v>
      </c>
      <c r="I18" s="68">
        <f>Vs*Iout</f>
        <v>400</v>
      </c>
      <c r="J18" s="54" t="s">
        <v>27</v>
      </c>
    </row>
    <row r="19" spans="1:10" ht="14.25" x14ac:dyDescent="0.45">
      <c r="A19" s="65" t="s">
        <v>36</v>
      </c>
      <c r="B19" s="66" t="s">
        <v>59</v>
      </c>
      <c r="C19" s="15">
        <v>2</v>
      </c>
      <c r="D19" s="35" t="s">
        <v>52</v>
      </c>
      <c r="E19" s="67" t="s">
        <v>51</v>
      </c>
      <c r="F19" s="25"/>
      <c r="G19" s="51" t="s">
        <v>70</v>
      </c>
      <c r="H19" s="52" t="s">
        <v>65</v>
      </c>
      <c r="I19" s="71">
        <f>(Pin-Pd_BCR)/Pin*100</f>
        <v>75</v>
      </c>
      <c r="J19" s="54" t="s">
        <v>30</v>
      </c>
    </row>
    <row r="20" spans="1:10" x14ac:dyDescent="0.25">
      <c r="F20" s="25"/>
      <c r="G20" s="51" t="s">
        <v>71</v>
      </c>
      <c r="H20" s="52" t="s">
        <v>66</v>
      </c>
      <c r="I20" s="72">
        <f>IF(Weight=1,4900*Area^-0.58+SQRT(Area),4900*Area^-0.58+SQRT(Area)-SQRT(Area/7.5))</f>
        <v>109.24111328978051</v>
      </c>
      <c r="J20" s="54" t="s">
        <v>18</v>
      </c>
    </row>
    <row r="21" spans="1:10" x14ac:dyDescent="0.25">
      <c r="F21" s="25"/>
      <c r="G21" s="51" t="s">
        <v>72</v>
      </c>
      <c r="H21" s="52" t="s">
        <v>3</v>
      </c>
      <c r="I21" s="68">
        <f>Pd_BCR/1000*Rth+Ta</f>
        <v>35.92411132897805</v>
      </c>
      <c r="J21" s="54" t="s">
        <v>19</v>
      </c>
    </row>
    <row r="23" spans="1:10" ht="14.25" x14ac:dyDescent="0.45">
      <c r="A23" s="73"/>
      <c r="B23" s="74"/>
      <c r="E23" s="75"/>
      <c r="G23" s="76"/>
      <c r="I23" s="64"/>
    </row>
    <row r="24" spans="1:10" ht="14.25" hidden="1" x14ac:dyDescent="0.45">
      <c r="A24" s="73" t="s">
        <v>4</v>
      </c>
      <c r="B24" s="74"/>
    </row>
    <row r="25" spans="1:10" ht="14.25" hidden="1" x14ac:dyDescent="0.45">
      <c r="I25" s="25"/>
    </row>
    <row r="28" spans="1:10" ht="14.25" x14ac:dyDescent="0.45">
      <c r="G28" s="77" t="s">
        <v>28</v>
      </c>
      <c r="H28" s="78"/>
      <c r="I28" s="42"/>
    </row>
    <row r="29" spans="1:10" ht="14.25" x14ac:dyDescent="0.45">
      <c r="G29" s="79" t="s">
        <v>29</v>
      </c>
      <c r="H29" s="80"/>
      <c r="I29" s="42"/>
    </row>
    <row r="30" spans="1:10" ht="14.25" x14ac:dyDescent="0.45">
      <c r="G30" s="25" t="s">
        <v>31</v>
      </c>
    </row>
    <row r="39" spans="5:6" ht="14.25" x14ac:dyDescent="0.45">
      <c r="E39" s="64"/>
    </row>
    <row r="40" spans="5:6" ht="14.25" x14ac:dyDescent="0.45">
      <c r="F40" s="64"/>
    </row>
  </sheetData>
  <sheetProtection algorithmName="SHA-512" hashValue="YkUllhB/odvyxnH3sYw3j6t8akgnm0LJ8aDjuiJ4hZgpHMDaFKIWsO0SVog0t+tvWq3lWUoti5dDVctTY36yZA==" saltValue="R/vKvAQU1PGNLtEp7962wQ==" spinCount="100000" sheet="1" selectLockedCells="1"/>
  <conditionalFormatting sqref="I14">
    <cfRule type="expression" dxfId="17" priority="34">
      <formula>$I$14&lt;$C$9</formula>
    </cfRule>
    <cfRule type="expression" dxfId="16" priority="35">
      <formula>$I$14&gt;$C$4</formula>
    </cfRule>
  </conditionalFormatting>
  <conditionalFormatting sqref="C15">
    <cfRule type="expression" dxfId="15" priority="11">
      <formula>$C$15&gt;$C$5</formula>
    </cfRule>
    <cfRule type="expression" dxfId="14" priority="33">
      <formula>$C$15&lt;5</formula>
    </cfRule>
  </conditionalFormatting>
  <conditionalFormatting sqref="C13">
    <cfRule type="expression" dxfId="13" priority="32">
      <formula>$C$13&gt;$C$3</formula>
    </cfRule>
  </conditionalFormatting>
  <conditionalFormatting sqref="C17">
    <cfRule type="expression" dxfId="12" priority="29">
      <formula>OR($C$17&lt;-40,$C$17&gt;150)</formula>
    </cfRule>
  </conditionalFormatting>
  <conditionalFormatting sqref="E18 C18">
    <cfRule type="expression" dxfId="11" priority="28">
      <formula>OR($C$18&lt;25,$C$18&gt;2500)</formula>
    </cfRule>
  </conditionalFormatting>
  <conditionalFormatting sqref="G28:H28">
    <cfRule type="expression" dxfId="10" priority="25">
      <formula>$I$14&gt;6</formula>
    </cfRule>
    <cfRule type="expression" dxfId="9" priority="26">
      <formula>$I$14&lt;1.4</formula>
    </cfRule>
  </conditionalFormatting>
  <conditionalFormatting sqref="G29:H29">
    <cfRule type="expression" dxfId="8" priority="23">
      <formula>$I$14&gt;6</formula>
    </cfRule>
    <cfRule type="expression" dxfId="7" priority="24">
      <formula>$I$14&lt;1.4</formula>
    </cfRule>
  </conditionalFormatting>
  <conditionalFormatting sqref="G29:H29">
    <cfRule type="expression" dxfId="6" priority="22">
      <formula>$I$21&gt;150</formula>
    </cfRule>
  </conditionalFormatting>
  <conditionalFormatting sqref="C19:C20">
    <cfRule type="expression" dxfId="5" priority="16">
      <formula>OR($C$19&lt;1,$C$19&gt;2)</formula>
    </cfRule>
  </conditionalFormatting>
  <conditionalFormatting sqref="I13">
    <cfRule type="expression" dxfId="4" priority="13">
      <formula>$I$14&gt;$C$13</formula>
    </cfRule>
  </conditionalFormatting>
  <conditionalFormatting sqref="C14">
    <cfRule type="expression" dxfId="3" priority="7">
      <formula>$C$14&lt;1</formula>
    </cfRule>
  </conditionalFormatting>
  <conditionalFormatting sqref="C16">
    <cfRule type="expression" dxfId="2" priority="3">
      <formula>$C$16&gt;$C$4</formula>
    </cfRule>
  </conditionalFormatting>
  <conditionalFormatting sqref="I16">
    <cfRule type="expression" dxfId="1" priority="2">
      <formula>$I$16&gt;$C$10</formula>
    </cfRule>
  </conditionalFormatting>
  <conditionalFormatting sqref="I21">
    <cfRule type="expression" dxfId="0" priority="1">
      <formula>$I$21 &gt; $C$8</formula>
    </cfRule>
  </conditionalFormatting>
  <printOptions headings="1" gridLine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V26"/>
  <sheetViews>
    <sheetView windowProtection="1" showGridLines="0" showRowColHeaders="0" workbookViewId="0">
      <selection activeCell="C21" sqref="C21"/>
    </sheetView>
  </sheetViews>
  <sheetFormatPr defaultRowHeight="15" x14ac:dyDescent="0.25"/>
  <cols>
    <col min="1" max="1" width="27.5703125" customWidth="1"/>
    <col min="2" max="2" width="11.85546875" customWidth="1"/>
    <col min="3" max="3" width="190.5703125" customWidth="1"/>
  </cols>
  <sheetData>
    <row r="1" spans="1:48" ht="14.25" x14ac:dyDescent="0.45">
      <c r="A1" s="81" t="s">
        <v>107</v>
      </c>
      <c r="B1" s="81"/>
      <c r="C1" s="81"/>
      <c r="D1" s="81"/>
      <c r="E1" s="81"/>
    </row>
    <row r="3" spans="1:48" ht="14.25" x14ac:dyDescent="0.45">
      <c r="A3" s="82" t="s">
        <v>93</v>
      </c>
      <c r="B3" s="82"/>
      <c r="C3" s="82"/>
    </row>
    <row r="6" spans="1:48" ht="14.25" x14ac:dyDescent="0.45">
      <c r="A6" s="7" t="s">
        <v>11</v>
      </c>
      <c r="B6" s="7" t="s">
        <v>38</v>
      </c>
      <c r="C6" s="7" t="s">
        <v>16</v>
      </c>
    </row>
    <row r="7" spans="1:48" ht="14.25" x14ac:dyDescent="0.45">
      <c r="A7" s="18" t="s">
        <v>35</v>
      </c>
      <c r="B7" s="19" t="s">
        <v>53</v>
      </c>
      <c r="C7" s="4" t="s">
        <v>96</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2"/>
      <c r="AI7" s="2"/>
      <c r="AJ7" s="2"/>
      <c r="AK7" s="2"/>
      <c r="AL7" s="2"/>
      <c r="AM7" s="2"/>
      <c r="AN7" s="2"/>
      <c r="AO7" s="2"/>
      <c r="AP7" s="2"/>
      <c r="AQ7" s="2"/>
      <c r="AR7" s="2"/>
      <c r="AS7" s="2"/>
      <c r="AT7" s="2"/>
      <c r="AU7" s="2"/>
      <c r="AV7" s="2"/>
    </row>
    <row r="8" spans="1:48" ht="14.25" x14ac:dyDescent="0.45">
      <c r="A8" s="20" t="s">
        <v>0</v>
      </c>
      <c r="B8" s="21" t="s">
        <v>54</v>
      </c>
      <c r="C8" s="5" t="s">
        <v>94</v>
      </c>
    </row>
    <row r="9" spans="1:48" ht="14.25" x14ac:dyDescent="0.45">
      <c r="A9" s="22" t="s">
        <v>24</v>
      </c>
      <c r="B9" s="23" t="s">
        <v>60</v>
      </c>
      <c r="C9" s="5" t="s">
        <v>12</v>
      </c>
    </row>
    <row r="10" spans="1:48" ht="14.25" x14ac:dyDescent="0.45">
      <c r="A10" s="22" t="s">
        <v>55</v>
      </c>
      <c r="B10" s="23" t="s">
        <v>56</v>
      </c>
      <c r="C10" s="6" t="s">
        <v>95</v>
      </c>
      <c r="D10" s="1"/>
      <c r="E10" s="1"/>
      <c r="F10" s="1"/>
    </row>
    <row r="11" spans="1:48" x14ac:dyDescent="0.25">
      <c r="A11" s="22" t="s">
        <v>25</v>
      </c>
      <c r="B11" s="23" t="s">
        <v>57</v>
      </c>
      <c r="C11" s="5" t="s">
        <v>109</v>
      </c>
    </row>
    <row r="12" spans="1:48" ht="15.75" x14ac:dyDescent="0.45">
      <c r="A12" s="22" t="s">
        <v>26</v>
      </c>
      <c r="B12" s="23" t="s">
        <v>58</v>
      </c>
      <c r="C12" s="5" t="s">
        <v>97</v>
      </c>
    </row>
    <row r="13" spans="1:48" ht="14.25" x14ac:dyDescent="0.45">
      <c r="A13" s="22" t="s">
        <v>36</v>
      </c>
      <c r="B13" s="23" t="s">
        <v>59</v>
      </c>
      <c r="C13" s="5" t="s">
        <v>98</v>
      </c>
    </row>
    <row r="17" spans="1:3" ht="14.25" x14ac:dyDescent="0.45">
      <c r="A17" s="8" t="s">
        <v>8</v>
      </c>
      <c r="B17" s="7" t="s">
        <v>38</v>
      </c>
      <c r="C17" s="7" t="s">
        <v>16</v>
      </c>
    </row>
    <row r="18" spans="1:3" ht="14.25" x14ac:dyDescent="0.45">
      <c r="A18" s="9" t="s">
        <v>92</v>
      </c>
      <c r="B18" s="11" t="s">
        <v>67</v>
      </c>
      <c r="C18" s="5" t="s">
        <v>99</v>
      </c>
    </row>
    <row r="19" spans="1:3" ht="14.25" x14ac:dyDescent="0.45">
      <c r="A19" s="12" t="s">
        <v>68</v>
      </c>
      <c r="B19" s="13" t="s">
        <v>1</v>
      </c>
      <c r="C19" s="5" t="s">
        <v>100</v>
      </c>
    </row>
    <row r="20" spans="1:3" ht="14.25" x14ac:dyDescent="0.45">
      <c r="A20" s="9" t="s">
        <v>69</v>
      </c>
      <c r="B20" s="11" t="s">
        <v>2</v>
      </c>
      <c r="C20" s="5" t="s">
        <v>104</v>
      </c>
    </row>
    <row r="21" spans="1:3" ht="14.25" x14ac:dyDescent="0.45">
      <c r="A21" s="9" t="s">
        <v>5</v>
      </c>
      <c r="B21" s="11" t="s">
        <v>63</v>
      </c>
      <c r="C21" s="5" t="s">
        <v>14</v>
      </c>
    </row>
    <row r="22" spans="1:3" ht="14.25" x14ac:dyDescent="0.45">
      <c r="A22" s="9" t="s">
        <v>6</v>
      </c>
      <c r="B22" s="11" t="s">
        <v>64</v>
      </c>
      <c r="C22" s="5" t="s">
        <v>13</v>
      </c>
    </row>
    <row r="23" spans="1:3" ht="14.25" x14ac:dyDescent="0.45">
      <c r="A23" s="9" t="s">
        <v>78</v>
      </c>
      <c r="B23" s="11" t="s">
        <v>79</v>
      </c>
      <c r="C23" s="5" t="s">
        <v>103</v>
      </c>
    </row>
    <row r="24" spans="1:3" ht="14.25" x14ac:dyDescent="0.45">
      <c r="A24" s="9" t="s">
        <v>70</v>
      </c>
      <c r="B24" s="11" t="s">
        <v>65</v>
      </c>
      <c r="C24" s="5" t="s">
        <v>102</v>
      </c>
    </row>
    <row r="25" spans="1:3" ht="14.25" x14ac:dyDescent="0.45">
      <c r="A25" s="9" t="s">
        <v>71</v>
      </c>
      <c r="B25" s="11" t="s">
        <v>66</v>
      </c>
      <c r="C25" s="5" t="s">
        <v>15</v>
      </c>
    </row>
    <row r="26" spans="1:3" ht="14.25" x14ac:dyDescent="0.45">
      <c r="A26" s="9" t="s">
        <v>72</v>
      </c>
      <c r="B26" s="11" t="s">
        <v>3</v>
      </c>
      <c r="C26" s="5" t="s">
        <v>101</v>
      </c>
    </row>
  </sheetData>
  <sheetProtection algorithmName="SHA-512" hashValue="XG9mmHzNppbCLajlWTA4u7GpjM5FTd0RYxdbjsKVOdPmPzD6cwbzEbktbdYTBPYXJI1pNLWv+dIv2w22narMMg==" saltValue="gKLTlD8/NVag95iLJQTNew==" spinCount="100000" sheet="1" selectLockedCells="1" selectUnlockedCells="1"/>
  <mergeCells count="2">
    <mergeCell ref="A1:E1"/>
    <mergeCell ref="A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29"/>
  <sheetViews>
    <sheetView windowProtection="1" topLeftCell="A4" zoomScale="160" zoomScaleNormal="160" workbookViewId="0">
      <selection activeCell="I29" sqref="I29"/>
    </sheetView>
  </sheetViews>
  <sheetFormatPr defaultColWidth="9" defaultRowHeight="15" x14ac:dyDescent="0.25"/>
  <cols>
    <col min="1" max="4" width="9" style="10"/>
    <col min="5" max="5" width="9.85546875" style="10" customWidth="1"/>
    <col min="6" max="6" width="11.5703125" style="10" customWidth="1"/>
    <col min="7" max="7" width="12.42578125" style="10" customWidth="1"/>
    <col min="8" max="16384" width="9" style="10"/>
  </cols>
  <sheetData>
    <row r="5" spans="2:8" ht="14.25" x14ac:dyDescent="0.45">
      <c r="F5" s="10" t="s">
        <v>88</v>
      </c>
      <c r="G5" s="10" t="s">
        <v>86</v>
      </c>
    </row>
    <row r="6" spans="2:8" ht="14.25" x14ac:dyDescent="0.45">
      <c r="F6" s="10" t="s">
        <v>84</v>
      </c>
      <c r="G6" s="10">
        <v>4900</v>
      </c>
      <c r="H6" s="10">
        <v>4900</v>
      </c>
    </row>
    <row r="7" spans="2:8" ht="14.25" x14ac:dyDescent="0.45">
      <c r="F7" s="10" t="s">
        <v>85</v>
      </c>
      <c r="G7" s="10">
        <v>-0.57999999999999996</v>
      </c>
      <c r="H7" s="10">
        <v>-0.57999999999999996</v>
      </c>
    </row>
    <row r="8" spans="2:8" ht="14.25" x14ac:dyDescent="0.45">
      <c r="F8" s="10" t="s">
        <v>87</v>
      </c>
      <c r="G8" s="10" t="s">
        <v>89</v>
      </c>
    </row>
    <row r="9" spans="2:8" ht="14.25" x14ac:dyDescent="0.45">
      <c r="E9" s="17" t="s">
        <v>90</v>
      </c>
      <c r="F9" s="17" t="s">
        <v>91</v>
      </c>
    </row>
    <row r="10" spans="2:8" ht="14.25" x14ac:dyDescent="0.45">
      <c r="B10" s="17" t="s">
        <v>82</v>
      </c>
      <c r="C10" s="17" t="s">
        <v>81</v>
      </c>
      <c r="D10" s="17" t="s">
        <v>80</v>
      </c>
      <c r="E10" s="17" t="s">
        <v>83</v>
      </c>
      <c r="F10" s="17" t="s">
        <v>83</v>
      </c>
      <c r="H10" s="17"/>
    </row>
    <row r="11" spans="2:8" ht="14.25" x14ac:dyDescent="0.45">
      <c r="C11" s="10">
        <v>30</v>
      </c>
      <c r="D11" s="10">
        <v>690</v>
      </c>
      <c r="E11" s="10">
        <f t="shared" ref="E11:E29" si="0">Multiplier*C11^Exponent+SQRT(C11)</f>
        <v>686.97705628916447</v>
      </c>
      <c r="F11" s="10">
        <f t="shared" ref="F11:F29" si="1">Multiplier2*C11^Exponent2+SQRT(C11)-SQRT(C11/7.5)</f>
        <v>684.97705628916447</v>
      </c>
    </row>
    <row r="12" spans="2:8" ht="14.25" x14ac:dyDescent="0.45">
      <c r="B12" s="10">
        <f t="shared" ref="B12:B28" si="2">D11-D12</f>
        <v>95</v>
      </c>
      <c r="C12" s="10">
        <v>40</v>
      </c>
      <c r="D12" s="10">
        <v>595</v>
      </c>
      <c r="E12" s="10">
        <f t="shared" si="0"/>
        <v>583.09272534174318</v>
      </c>
      <c r="F12" s="10">
        <f t="shared" si="1"/>
        <v>580.78332426498469</v>
      </c>
    </row>
    <row r="13" spans="2:8" ht="14.25" x14ac:dyDescent="0.45">
      <c r="B13" s="10">
        <f t="shared" si="2"/>
        <v>65</v>
      </c>
      <c r="C13" s="10">
        <v>50</v>
      </c>
      <c r="D13" s="10">
        <v>530</v>
      </c>
      <c r="E13" s="10">
        <f t="shared" si="0"/>
        <v>513.82074127153624</v>
      </c>
      <c r="F13" s="10">
        <f t="shared" si="1"/>
        <v>511.23875237406463</v>
      </c>
    </row>
    <row r="14" spans="2:8" ht="14.25" x14ac:dyDescent="0.45">
      <c r="B14" s="10">
        <f t="shared" si="2"/>
        <v>50</v>
      </c>
      <c r="C14" s="10">
        <v>60</v>
      </c>
      <c r="D14" s="10">
        <v>480</v>
      </c>
      <c r="E14" s="10">
        <f t="shared" si="0"/>
        <v>463.6446677396562</v>
      </c>
      <c r="F14" s="10">
        <f t="shared" si="1"/>
        <v>460.81624061490999</v>
      </c>
    </row>
    <row r="15" spans="2:8" ht="14.25" x14ac:dyDescent="0.45">
      <c r="B15" s="10">
        <f t="shared" si="2"/>
        <v>40</v>
      </c>
      <c r="C15" s="10">
        <v>70</v>
      </c>
      <c r="D15" s="10">
        <v>440</v>
      </c>
      <c r="E15" s="10">
        <f t="shared" si="0"/>
        <v>425.27362876803664</v>
      </c>
      <c r="F15" s="10">
        <f t="shared" si="1"/>
        <v>422.21857830473277</v>
      </c>
    </row>
    <row r="16" spans="2:8" ht="14.25" x14ac:dyDescent="0.45">
      <c r="B16" s="10">
        <f t="shared" si="2"/>
        <v>30</v>
      </c>
      <c r="C16" s="10">
        <v>80</v>
      </c>
      <c r="D16" s="10">
        <v>410</v>
      </c>
      <c r="E16" s="10">
        <f t="shared" si="0"/>
        <v>394.78128560759956</v>
      </c>
      <c r="F16" s="10">
        <f t="shared" si="1"/>
        <v>391.51529928388868</v>
      </c>
    </row>
    <row r="17" spans="2:6" ht="14.25" x14ac:dyDescent="0.45">
      <c r="B17" s="10">
        <f t="shared" si="2"/>
        <v>25</v>
      </c>
      <c r="C17" s="10">
        <v>90</v>
      </c>
      <c r="D17" s="10">
        <v>385</v>
      </c>
      <c r="E17" s="10">
        <f t="shared" si="0"/>
        <v>369.84587569405835</v>
      </c>
      <c r="F17" s="10">
        <f t="shared" si="1"/>
        <v>366.38177407892061</v>
      </c>
    </row>
    <row r="18" spans="2:6" ht="14.25" x14ac:dyDescent="0.45">
      <c r="B18" s="10">
        <f t="shared" si="2"/>
        <v>25</v>
      </c>
      <c r="C18" s="10">
        <v>100</v>
      </c>
      <c r="D18" s="10">
        <v>360</v>
      </c>
      <c r="E18" s="10">
        <f t="shared" si="0"/>
        <v>348.99717575027887</v>
      </c>
      <c r="F18" s="10">
        <f t="shared" si="1"/>
        <v>345.34569203357779</v>
      </c>
    </row>
    <row r="19" spans="2:6" ht="14.25" x14ac:dyDescent="0.45">
      <c r="B19" s="10">
        <f t="shared" si="2"/>
        <v>130</v>
      </c>
      <c r="C19" s="10">
        <v>200</v>
      </c>
      <c r="D19" s="10">
        <v>230</v>
      </c>
      <c r="E19" s="10">
        <f t="shared" si="0"/>
        <v>240.9189668392153</v>
      </c>
      <c r="F19" s="10">
        <f t="shared" si="1"/>
        <v>235.75498904427207</v>
      </c>
    </row>
    <row r="20" spans="2:6" ht="14.25" x14ac:dyDescent="0.45">
      <c r="B20" s="10">
        <f t="shared" si="2"/>
        <v>40</v>
      </c>
      <c r="C20" s="10">
        <v>300</v>
      </c>
      <c r="D20" s="10">
        <v>190</v>
      </c>
      <c r="E20" s="10">
        <f t="shared" si="0"/>
        <v>196.57322719663404</v>
      </c>
      <c r="F20" s="10">
        <f t="shared" si="1"/>
        <v>190.24867187629727</v>
      </c>
    </row>
    <row r="21" spans="2:6" ht="14.25" x14ac:dyDescent="0.45">
      <c r="B21" s="10">
        <f t="shared" si="2"/>
        <v>20</v>
      </c>
      <c r="C21" s="10">
        <v>400</v>
      </c>
      <c r="D21" s="10">
        <v>170</v>
      </c>
      <c r="E21" s="10">
        <f t="shared" si="0"/>
        <v>171.70548563513793</v>
      </c>
      <c r="F21" s="10">
        <f t="shared" si="1"/>
        <v>164.40251820173572</v>
      </c>
    </row>
    <row r="22" spans="2:6" ht="14.25" x14ac:dyDescent="0.45">
      <c r="B22" s="10">
        <f t="shared" si="2"/>
        <v>20</v>
      </c>
      <c r="C22" s="10">
        <v>500</v>
      </c>
      <c r="D22" s="10">
        <v>150</v>
      </c>
      <c r="E22" s="10">
        <f t="shared" si="0"/>
        <v>155.6494243754388</v>
      </c>
      <c r="F22" s="10">
        <f t="shared" si="1"/>
        <v>147.48445856616155</v>
      </c>
    </row>
    <row r="23" spans="2:6" ht="14.25" x14ac:dyDescent="0.45">
      <c r="B23" s="10">
        <f t="shared" si="2"/>
        <v>10</v>
      </c>
      <c r="C23" s="10">
        <v>600</v>
      </c>
      <c r="D23" s="10">
        <v>140</v>
      </c>
      <c r="E23" s="10">
        <f t="shared" si="0"/>
        <v>144.40847351895582</v>
      </c>
      <c r="F23" s="10">
        <f t="shared" si="1"/>
        <v>135.46420160895667</v>
      </c>
    </row>
    <row r="24" spans="2:6" ht="14.25" x14ac:dyDescent="0.45">
      <c r="B24" s="10">
        <f t="shared" si="2"/>
        <v>10</v>
      </c>
      <c r="C24" s="10">
        <v>700</v>
      </c>
      <c r="D24" s="10">
        <v>130</v>
      </c>
      <c r="E24" s="10">
        <f t="shared" si="0"/>
        <v>136.1152343773316</v>
      </c>
      <c r="F24" s="10">
        <f t="shared" si="1"/>
        <v>126.45431654653865</v>
      </c>
    </row>
    <row r="25" spans="2:6" ht="14.25" x14ac:dyDescent="0.45">
      <c r="B25" s="10">
        <f t="shared" si="2"/>
        <v>10</v>
      </c>
      <c r="C25" s="10">
        <v>800</v>
      </c>
      <c r="D25" s="10">
        <v>120</v>
      </c>
      <c r="E25" s="10">
        <f t="shared" si="0"/>
        <v>129.76974596919177</v>
      </c>
      <c r="F25" s="10">
        <f t="shared" si="1"/>
        <v>119.44179037930533</v>
      </c>
    </row>
    <row r="26" spans="2:6" x14ac:dyDescent="0.25">
      <c r="B26" s="10">
        <f t="shared" si="2"/>
        <v>10</v>
      </c>
      <c r="C26" s="10">
        <v>900</v>
      </c>
      <c r="D26" s="10">
        <v>110</v>
      </c>
      <c r="E26" s="10">
        <f t="shared" si="0"/>
        <v>124.78408556395195</v>
      </c>
      <c r="F26" s="10">
        <f t="shared" si="1"/>
        <v>113.82963441384862</v>
      </c>
    </row>
    <row r="27" spans="2:6" x14ac:dyDescent="0.25">
      <c r="B27" s="10">
        <f t="shared" si="2"/>
        <v>5</v>
      </c>
      <c r="C27" s="10">
        <v>1000</v>
      </c>
      <c r="D27" s="10">
        <v>105</v>
      </c>
      <c r="E27" s="10">
        <f t="shared" si="0"/>
        <v>120.78811867357304</v>
      </c>
      <c r="F27" s="10">
        <f t="shared" si="1"/>
        <v>109.24111328978051</v>
      </c>
    </row>
    <row r="28" spans="2:6" x14ac:dyDescent="0.25">
      <c r="B28" s="10">
        <f t="shared" si="2"/>
        <v>5</v>
      </c>
      <c r="C28" s="10">
        <v>2000</v>
      </c>
      <c r="D28" s="10">
        <v>100</v>
      </c>
      <c r="E28" s="10">
        <f t="shared" si="0"/>
        <v>104.36974359495078</v>
      </c>
      <c r="F28" s="10">
        <f t="shared" si="1"/>
        <v>88.039811976396251</v>
      </c>
    </row>
    <row r="29" spans="2:6" x14ac:dyDescent="0.25">
      <c r="C29" s="10">
        <v>3000</v>
      </c>
      <c r="D29" s="10">
        <v>100</v>
      </c>
      <c r="E29" s="10">
        <f t="shared" si="0"/>
        <v>101.92052470692022</v>
      </c>
      <c r="F29" s="10">
        <f t="shared" si="1"/>
        <v>81.920524706920219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indowProtection="1"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30</vt:i4>
      </vt:variant>
    </vt:vector>
  </HeadingPairs>
  <TitlesOfParts>
    <vt:vector size="33" baseType="lpstr">
      <vt:lpstr>Calculator</vt:lpstr>
      <vt:lpstr>Notes</vt:lpstr>
      <vt:lpstr>Sheet1</vt:lpstr>
      <vt:lpstr>Area</vt:lpstr>
      <vt:lpstr>Effy</vt:lpstr>
      <vt:lpstr>Exponent</vt:lpstr>
      <vt:lpstr>Exponent2</vt:lpstr>
      <vt:lpstr>Iext_max</vt:lpstr>
      <vt:lpstr>Iout</vt:lpstr>
      <vt:lpstr>Iout_max</vt:lpstr>
      <vt:lpstr>Multiplier</vt:lpstr>
      <vt:lpstr>Multiplier2</vt:lpstr>
      <vt:lpstr>N_leds</vt:lpstr>
      <vt:lpstr>Offset</vt:lpstr>
      <vt:lpstr>Pd_BCR</vt:lpstr>
      <vt:lpstr>Pd_max</vt:lpstr>
      <vt:lpstr>Pd_Rext</vt:lpstr>
      <vt:lpstr>Pin</vt:lpstr>
      <vt:lpstr>Ptot</vt:lpstr>
      <vt:lpstr>Rext</vt:lpstr>
      <vt:lpstr>Rth</vt:lpstr>
      <vt:lpstr>Ta</vt:lpstr>
      <vt:lpstr>Tj</vt:lpstr>
      <vt:lpstr>Tj_max</vt:lpstr>
      <vt:lpstr>Vext_max</vt:lpstr>
      <vt:lpstr>Vf</vt:lpstr>
      <vt:lpstr>Vleds</vt:lpstr>
      <vt:lpstr>Vo_max</vt:lpstr>
      <vt:lpstr>Vo_sat</vt:lpstr>
      <vt:lpstr>Vout</vt:lpstr>
      <vt:lpstr>Vs</vt:lpstr>
      <vt:lpstr>Vs_max</vt:lpstr>
      <vt:lpstr>Weight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2020-05-19T14:34:11Z</dcterms:modified>
</cp:coreProperties>
</file>