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315" windowHeight="8865"/>
  </bookViews>
  <sheets>
    <sheet name="Worksheet" sheetId="1" r:id="rId1"/>
    <sheet name="Core" sheetId="4" r:id="rId2"/>
  </sheets>
  <externalReferences>
    <externalReference r:id="rId3"/>
  </externalReferences>
  <definedNames>
    <definedName name="Lp" localSheetId="1">[1]Worksheet!$B$32</definedName>
    <definedName name="Lp">Worksheet!$F$51</definedName>
  </definedNames>
  <calcPr calcId="144525"/>
</workbook>
</file>

<file path=xl/calcChain.xml><?xml version="1.0" encoding="utf-8"?>
<calcChain xmlns="http://schemas.openxmlformats.org/spreadsheetml/2006/main">
  <c r="B12" i="1" l="1"/>
  <c r="C16" i="1"/>
  <c r="D17" i="1" s="1"/>
  <c r="G16" i="1"/>
  <c r="G51" i="1" l="1"/>
  <c r="C38" i="1" l="1"/>
  <c r="G43" i="1"/>
  <c r="C43" i="1"/>
  <c r="C18" i="1" s="1"/>
  <c r="G47" i="1" s="1"/>
  <c r="G12" i="1"/>
  <c r="G13" i="1" s="1"/>
  <c r="C45" i="1" s="1"/>
  <c r="G44" i="1" l="1"/>
  <c r="C44" i="1"/>
  <c r="C46" i="1"/>
  <c r="C30" i="1" s="1"/>
  <c r="G30" i="1" s="1"/>
  <c r="G26" i="1"/>
  <c r="C31" i="1" l="1"/>
  <c r="C47" i="1"/>
  <c r="C34" i="1" l="1"/>
  <c r="G34" i="1" s="1"/>
  <c r="G23" i="1"/>
  <c r="G24" i="1" s="1"/>
  <c r="G25" i="1" s="1"/>
  <c r="G38" i="1" s="1"/>
  <c r="C39" i="1" s="1"/>
  <c r="G45" i="1"/>
  <c r="C21" i="1"/>
  <c r="F22" i="1" s="1"/>
  <c r="G46" i="1" l="1"/>
  <c r="G27" i="1" s="1"/>
  <c r="J46" i="1"/>
  <c r="G39" i="1"/>
  <c r="G40" i="1" s="1"/>
  <c r="G18" i="1"/>
</calcChain>
</file>

<file path=xl/sharedStrings.xml><?xml version="1.0" encoding="utf-8"?>
<sst xmlns="http://schemas.openxmlformats.org/spreadsheetml/2006/main" count="701" uniqueCount="465">
  <si>
    <t>Design Spec.</t>
  </si>
  <si>
    <t>LED Load Spec.</t>
    <phoneticPr fontId="6" type="noConversion"/>
  </si>
  <si>
    <t>Vac</t>
    <phoneticPr fontId="4" type="noConversion"/>
  </si>
  <si>
    <r>
      <t xml:space="preserve">LED </t>
    </r>
    <r>
      <rPr>
        <sz val="11"/>
        <color indexed="8"/>
        <rFont val="宋体"/>
        <family val="3"/>
        <charset val="134"/>
      </rPr>
      <t>輸出電壓</t>
    </r>
    <r>
      <rPr>
        <sz val="11"/>
        <color indexed="8"/>
        <rFont val="Arial"/>
        <family val="2"/>
      </rPr>
      <t>Vo</t>
    </r>
    <phoneticPr fontId="6" type="noConversion"/>
  </si>
  <si>
    <t>Vdc</t>
  </si>
  <si>
    <t>Vac</t>
  </si>
  <si>
    <r>
      <t xml:space="preserve">LED </t>
    </r>
    <r>
      <rPr>
        <sz val="11"/>
        <color indexed="8"/>
        <rFont val="宋体"/>
        <family val="3"/>
        <charset val="134"/>
      </rPr>
      <t>輸出電流</t>
    </r>
    <r>
      <rPr>
        <sz val="11"/>
        <color indexed="8"/>
        <rFont val="Arial"/>
        <family val="2"/>
      </rPr>
      <t>Io</t>
    </r>
    <phoneticPr fontId="6" type="noConversion"/>
  </si>
  <si>
    <t>A</t>
    <phoneticPr fontId="6" type="noConversion"/>
  </si>
  <si>
    <t>Hz</t>
  </si>
  <si>
    <t>Khz</t>
  </si>
  <si>
    <r>
      <rPr>
        <sz val="11"/>
        <color indexed="8"/>
        <rFont val="宋体"/>
        <family val="3"/>
        <charset val="134"/>
      </rPr>
      <t>系統預估效率</t>
    </r>
    <phoneticPr fontId="6" type="noConversion"/>
  </si>
  <si>
    <t>PIN</t>
  </si>
  <si>
    <t>A</t>
    <phoneticPr fontId="4" type="noConversion"/>
  </si>
  <si>
    <r>
      <rPr>
        <b/>
        <sz val="11"/>
        <color indexed="8"/>
        <rFont val="宋体"/>
        <family val="3"/>
        <charset val="134"/>
      </rPr>
      <t>計算變壓器匝比</t>
    </r>
    <phoneticPr fontId="15" type="noConversion"/>
  </si>
  <si>
    <r>
      <rPr>
        <sz val="11"/>
        <color theme="1"/>
        <rFont val="新細明體"/>
        <family val="2"/>
        <charset val="134"/>
      </rPr>
      <t>第二步：</t>
    </r>
    <phoneticPr fontId="6" type="noConversion"/>
  </si>
  <si>
    <r>
      <t>MOS</t>
    </r>
    <r>
      <rPr>
        <sz val="11"/>
        <color indexed="8"/>
        <rFont val="宋体"/>
        <family val="3"/>
        <charset val="134"/>
      </rPr>
      <t>管最大耐壓值</t>
    </r>
    <phoneticPr fontId="15" type="noConversion"/>
  </si>
  <si>
    <t>Vdc</t>
    <phoneticPr fontId="15" type="noConversion"/>
  </si>
  <si>
    <r>
      <rPr>
        <sz val="11"/>
        <color indexed="8"/>
        <rFont val="宋体"/>
        <family val="3"/>
        <charset val="134"/>
      </rPr>
      <t>計算最大匝比</t>
    </r>
    <r>
      <rPr>
        <sz val="11"/>
        <color indexed="8"/>
        <rFont val="Arial"/>
        <family val="2"/>
      </rPr>
      <t>Nt(Np/Ns)_90Vac</t>
    </r>
    <phoneticPr fontId="15" type="noConversion"/>
  </si>
  <si>
    <r>
      <rPr>
        <sz val="11"/>
        <color theme="1"/>
        <rFont val="新細明體"/>
        <family val="2"/>
        <charset val="134"/>
      </rPr>
      <t>輸入實際選用的匝比</t>
    </r>
    <r>
      <rPr>
        <sz val="11"/>
        <color theme="1"/>
        <rFont val="Arial"/>
        <family val="2"/>
      </rPr>
      <t>Nt</t>
    </r>
    <r>
      <rPr>
        <sz val="11"/>
        <color theme="1"/>
        <rFont val="新細明體"/>
        <family val="2"/>
        <charset val="134"/>
      </rPr>
      <t>參數，注意小於</t>
    </r>
    <r>
      <rPr>
        <sz val="11"/>
        <color theme="1"/>
        <rFont val="Arial"/>
        <family val="2"/>
      </rPr>
      <t>Nt</t>
    </r>
    <r>
      <rPr>
        <sz val="11"/>
        <color theme="1"/>
        <rFont val="新細明體"/>
        <family val="2"/>
        <charset val="134"/>
      </rPr>
      <t>不要觸發低壓</t>
    </r>
    <r>
      <rPr>
        <sz val="11"/>
        <color theme="1"/>
        <rFont val="Arial"/>
        <family val="2"/>
      </rPr>
      <t>CS</t>
    </r>
    <r>
      <rPr>
        <sz val="11"/>
        <color theme="1"/>
        <rFont val="新細明體"/>
        <family val="2"/>
        <charset val="134"/>
      </rPr>
      <t>嵌位</t>
    </r>
    <phoneticPr fontId="6" type="noConversion"/>
  </si>
  <si>
    <r>
      <rPr>
        <sz val="11"/>
        <color indexed="8"/>
        <rFont val="宋体"/>
        <family val="3"/>
        <charset val="134"/>
      </rPr>
      <t>輸出二極體的管壓降</t>
    </r>
    <phoneticPr fontId="15" type="noConversion"/>
  </si>
  <si>
    <r>
      <rPr>
        <sz val="11"/>
        <color indexed="8"/>
        <rFont val="宋体"/>
        <family val="3"/>
        <charset val="134"/>
      </rPr>
      <t>計算最大匝比</t>
    </r>
    <r>
      <rPr>
        <sz val="11"/>
        <color indexed="8"/>
        <rFont val="Arial"/>
        <family val="2"/>
      </rPr>
      <t>Nt(Np/Ns)_264Vac</t>
    </r>
    <phoneticPr fontId="15" type="noConversion"/>
  </si>
  <si>
    <r>
      <rPr>
        <sz val="11"/>
        <color theme="1"/>
        <rFont val="新細明體"/>
        <family val="2"/>
        <charset val="134"/>
      </rPr>
      <t>如果</t>
    </r>
    <r>
      <rPr>
        <sz val="11"/>
        <color theme="1"/>
        <rFont val="Arial"/>
        <family val="2"/>
      </rPr>
      <t>Flag ok,Nt</t>
    </r>
    <r>
      <rPr>
        <sz val="11"/>
        <color theme="1"/>
        <rFont val="新細明體"/>
        <family val="2"/>
        <charset val="134"/>
      </rPr>
      <t>滿足要求，否則需減小</t>
    </r>
    <r>
      <rPr>
        <sz val="11"/>
        <color theme="1"/>
        <rFont val="Arial"/>
        <family val="2"/>
      </rPr>
      <t>Nt</t>
    </r>
    <phoneticPr fontId="6" type="noConversion"/>
  </si>
  <si>
    <r>
      <rPr>
        <sz val="11"/>
        <color indexed="8"/>
        <rFont val="宋体"/>
        <family val="3"/>
        <charset val="134"/>
      </rPr>
      <t>實際選用的匝比</t>
    </r>
    <r>
      <rPr>
        <sz val="11"/>
        <color indexed="8"/>
        <rFont val="Arial"/>
        <family val="2"/>
      </rPr>
      <t>Nt(Np/Ns)</t>
    </r>
    <phoneticPr fontId="15" type="noConversion"/>
  </si>
  <si>
    <r>
      <rPr>
        <sz val="11"/>
        <color indexed="8"/>
        <rFont val="宋体"/>
        <family val="3"/>
        <charset val="134"/>
      </rPr>
      <t>檢測</t>
    </r>
    <r>
      <rPr>
        <sz val="11"/>
        <color indexed="8"/>
        <rFont val="Arial"/>
        <family val="2"/>
      </rPr>
      <t>Nps</t>
    </r>
    <r>
      <rPr>
        <sz val="11"/>
        <color indexed="8"/>
        <rFont val="宋体"/>
        <family val="3"/>
        <charset val="134"/>
      </rPr>
      <t>是否會觸發</t>
    </r>
    <r>
      <rPr>
        <sz val="11"/>
        <color indexed="8"/>
        <rFont val="Arial"/>
        <family val="2"/>
      </rPr>
      <t>CS</t>
    </r>
    <r>
      <rPr>
        <sz val="11"/>
        <color indexed="8"/>
        <rFont val="宋体"/>
        <family val="3"/>
        <charset val="134"/>
      </rPr>
      <t>嵌位</t>
    </r>
    <r>
      <rPr>
        <sz val="11"/>
        <color indexed="8"/>
        <rFont val="Arial"/>
        <family val="2"/>
      </rPr>
      <t>(Flag)</t>
    </r>
    <phoneticPr fontId="15" type="noConversion"/>
  </si>
  <si>
    <r>
      <t xml:space="preserve">Design Data </t>
    </r>
    <r>
      <rPr>
        <b/>
        <sz val="11"/>
        <color indexed="8"/>
        <rFont val="宋体"/>
        <family val="3"/>
        <charset val="134"/>
      </rPr>
      <t>（工作參數計算）</t>
    </r>
    <phoneticPr fontId="6" type="noConversion"/>
  </si>
  <si>
    <t>Ω</t>
  </si>
  <si>
    <r>
      <rPr>
        <b/>
        <sz val="11"/>
        <color indexed="8"/>
        <rFont val="宋体"/>
        <family val="3"/>
        <charset val="134"/>
      </rPr>
      <t>變壓器設計</t>
    </r>
    <phoneticPr fontId="6" type="noConversion"/>
  </si>
  <si>
    <r>
      <rPr>
        <sz val="11"/>
        <color indexed="8"/>
        <rFont val="宋体"/>
        <family val="3"/>
        <charset val="134"/>
      </rPr>
      <t>計算得到的原邊電感量</t>
    </r>
    <r>
      <rPr>
        <sz val="11"/>
        <color indexed="8"/>
        <rFont val="Arial"/>
        <family val="2"/>
      </rPr>
      <t>Lp</t>
    </r>
    <phoneticPr fontId="6" type="noConversion"/>
  </si>
  <si>
    <t>mH</t>
    <phoneticPr fontId="6" type="noConversion"/>
  </si>
  <si>
    <r>
      <rPr>
        <sz val="11"/>
        <color indexed="8"/>
        <rFont val="宋体"/>
        <family val="3"/>
        <charset val="134"/>
      </rPr>
      <t>實際選用原邊電感量</t>
    </r>
    <r>
      <rPr>
        <sz val="11"/>
        <color indexed="8"/>
        <rFont val="Arial"/>
        <family val="2"/>
      </rPr>
      <t>_Lp</t>
    </r>
    <phoneticPr fontId="6" type="noConversion"/>
  </si>
  <si>
    <r>
      <rPr>
        <sz val="11"/>
        <color indexed="8"/>
        <rFont val="宋体"/>
        <family val="3"/>
        <charset val="134"/>
      </rPr>
      <t>最大磁通密度</t>
    </r>
    <r>
      <rPr>
        <sz val="11"/>
        <color indexed="8"/>
        <rFont val="Arial"/>
        <family val="2"/>
      </rPr>
      <t xml:space="preserve"> Bmax</t>
    </r>
    <phoneticPr fontId="6" type="noConversion"/>
  </si>
  <si>
    <t>T</t>
    <phoneticPr fontId="6" type="noConversion"/>
  </si>
  <si>
    <r>
      <rPr>
        <sz val="11"/>
        <color indexed="8"/>
        <rFont val="宋体"/>
        <family val="3"/>
        <charset val="134"/>
      </rPr>
      <t>原邊繞組的匝數</t>
    </r>
    <phoneticPr fontId="6" type="noConversion"/>
  </si>
  <si>
    <t>Ts</t>
    <phoneticPr fontId="15" type="noConversion"/>
  </si>
  <si>
    <r>
      <rPr>
        <sz val="11"/>
        <color indexed="8"/>
        <rFont val="宋体"/>
        <family val="3"/>
        <charset val="134"/>
      </rPr>
      <t>選用變壓器的型號</t>
    </r>
    <r>
      <rPr>
        <sz val="11"/>
        <color indexed="8"/>
        <rFont val="Arial"/>
        <family val="2"/>
      </rPr>
      <t>_Ttype</t>
    </r>
    <phoneticPr fontId="6" type="noConversion"/>
  </si>
  <si>
    <r>
      <rPr>
        <sz val="11"/>
        <color indexed="8"/>
        <rFont val="宋体"/>
        <family val="3"/>
        <charset val="134"/>
      </rPr>
      <t>副邊的繞組匝數</t>
    </r>
    <phoneticPr fontId="6" type="noConversion"/>
  </si>
  <si>
    <r>
      <rPr>
        <sz val="11"/>
        <color indexed="8"/>
        <rFont val="宋体"/>
        <family val="3"/>
        <charset val="134"/>
      </rPr>
      <t>選用的磁芯截面積</t>
    </r>
    <r>
      <rPr>
        <sz val="11"/>
        <color indexed="8"/>
        <rFont val="Arial"/>
        <family val="2"/>
      </rPr>
      <t>_Ae=</t>
    </r>
    <phoneticPr fontId="6" type="noConversion"/>
  </si>
  <si>
    <r>
      <rPr>
        <sz val="11"/>
        <color indexed="8"/>
        <rFont val="宋体"/>
        <family val="3"/>
        <charset val="134"/>
      </rPr>
      <t>輔助繞組的匝數</t>
    </r>
    <phoneticPr fontId="6" type="noConversion"/>
  </si>
  <si>
    <r>
      <rPr>
        <sz val="11"/>
        <color indexed="8"/>
        <rFont val="宋体"/>
        <family val="3"/>
        <charset val="134"/>
      </rPr>
      <t>原邊繞組的線徑</t>
    </r>
    <phoneticPr fontId="6" type="noConversion"/>
  </si>
  <si>
    <t>mm</t>
    <phoneticPr fontId="15" type="noConversion"/>
  </si>
  <si>
    <r>
      <rPr>
        <sz val="11"/>
        <color indexed="8"/>
        <rFont val="宋体"/>
        <family val="3"/>
        <charset val="134"/>
      </rPr>
      <t>變壓器原次級側轉換效率</t>
    </r>
    <r>
      <rPr>
        <sz val="11"/>
        <color indexed="8"/>
        <rFont val="Arial"/>
        <family val="2"/>
      </rPr>
      <t xml:space="preserve"> ηt</t>
    </r>
    <phoneticPr fontId="6" type="noConversion"/>
  </si>
  <si>
    <r>
      <rPr>
        <sz val="11"/>
        <color indexed="8"/>
        <rFont val="宋体"/>
        <family val="3"/>
        <charset val="134"/>
      </rPr>
      <t>副邊繞組的線徑</t>
    </r>
    <phoneticPr fontId="6" type="noConversion"/>
  </si>
  <si>
    <t>mm</t>
    <phoneticPr fontId="6" type="noConversion"/>
  </si>
  <si>
    <r>
      <rPr>
        <sz val="11"/>
        <color indexed="8"/>
        <rFont val="宋体"/>
        <family val="3"/>
        <charset val="134"/>
      </rPr>
      <t>迴受電壓</t>
    </r>
    <r>
      <rPr>
        <sz val="11"/>
        <color indexed="8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or </t>
    </r>
    <r>
      <rPr>
        <sz val="11"/>
        <color theme="1"/>
        <rFont val="新細明體"/>
        <family val="3"/>
        <charset val="134"/>
      </rPr>
      <t>輔助電壓</t>
    </r>
    <r>
      <rPr>
        <sz val="11"/>
        <color theme="1"/>
        <rFont val="Arial"/>
        <family val="2"/>
      </rPr>
      <t>Vcc</t>
    </r>
    <phoneticPr fontId="6" type="noConversion"/>
  </si>
  <si>
    <t>V</t>
    <phoneticPr fontId="15" type="noConversion"/>
  </si>
  <si>
    <t>Np/Na ( Turn rato of Primary / Auxiliary )</t>
    <phoneticPr fontId="4" type="noConversion"/>
  </si>
  <si>
    <t>KΩ</t>
  </si>
  <si>
    <r>
      <rPr>
        <sz val="11"/>
        <color indexed="8"/>
        <rFont val="宋体"/>
        <family val="3"/>
        <charset val="134"/>
      </rPr>
      <t>對地分壓電阻</t>
    </r>
    <r>
      <rPr>
        <sz val="11"/>
        <color indexed="8"/>
        <rFont val="Arial"/>
        <family val="2"/>
      </rPr>
      <t>R6</t>
    </r>
    <phoneticPr fontId="6" type="noConversion"/>
  </si>
  <si>
    <r>
      <rPr>
        <sz val="11"/>
        <color indexed="8"/>
        <rFont val="宋体"/>
        <family val="3"/>
        <charset val="134"/>
      </rPr>
      <t>繞組電流密度</t>
    </r>
    <r>
      <rPr>
        <sz val="11"/>
        <color indexed="8"/>
        <rFont val="Arial"/>
        <family val="2"/>
      </rPr>
      <t xml:space="preserve"> (typ=6A/mm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  <phoneticPr fontId="6" type="noConversion"/>
  </si>
  <si>
    <t>uS</t>
    <phoneticPr fontId="6" type="noConversion"/>
  </si>
  <si>
    <t>A</t>
    <phoneticPr fontId="6" type="noConversion"/>
  </si>
  <si>
    <t>uS</t>
    <phoneticPr fontId="4" type="noConversion"/>
  </si>
  <si>
    <r>
      <rPr>
        <b/>
        <sz val="11"/>
        <color theme="1"/>
        <rFont val="細明體"/>
        <family val="3"/>
        <charset val="136"/>
      </rPr>
      <t>由選定參數驗證</t>
    </r>
    <r>
      <rPr>
        <b/>
        <sz val="11"/>
        <color theme="1"/>
        <rFont val="Arial"/>
        <family val="2"/>
      </rPr>
      <t>T</t>
    </r>
    <r>
      <rPr>
        <b/>
        <vertAlign val="subscript"/>
        <sz val="11"/>
        <color theme="1"/>
        <rFont val="Arial"/>
        <family val="2"/>
      </rPr>
      <t>ON</t>
    </r>
    <r>
      <rPr>
        <b/>
        <sz val="11"/>
        <color theme="1"/>
        <rFont val="Arial"/>
        <family val="2"/>
      </rPr>
      <t>/T</t>
    </r>
    <r>
      <rPr>
        <b/>
        <vertAlign val="subscript"/>
        <sz val="11"/>
        <color theme="1"/>
        <rFont val="Arial"/>
        <family val="2"/>
      </rPr>
      <t>ONS</t>
    </r>
    <r>
      <rPr>
        <b/>
        <sz val="11"/>
        <color theme="1"/>
        <rFont val="Arial"/>
        <family val="2"/>
      </rPr>
      <t>/F</t>
    </r>
    <r>
      <rPr>
        <b/>
        <vertAlign val="subscript"/>
        <sz val="11"/>
        <color theme="1"/>
        <rFont val="Arial"/>
        <family val="2"/>
      </rPr>
      <t>SW</t>
    </r>
    <phoneticPr fontId="4" type="noConversion"/>
  </si>
  <si>
    <t>KHz</t>
    <phoneticPr fontId="4" type="noConversion"/>
  </si>
  <si>
    <r>
      <t xml:space="preserve">Current Sense Resistor </t>
    </r>
    <r>
      <rPr>
        <b/>
        <sz val="11"/>
        <color indexed="8"/>
        <rFont val="宋体"/>
        <family val="3"/>
        <charset val="134"/>
      </rPr>
      <t>採樣電阻</t>
    </r>
    <phoneticPr fontId="6" type="noConversion"/>
  </si>
  <si>
    <r>
      <rPr>
        <sz val="11"/>
        <color theme="1"/>
        <rFont val="新細明體"/>
        <family val="3"/>
        <charset val="134"/>
      </rPr>
      <t>採樣電阻功耗</t>
    </r>
    <r>
      <rPr>
        <sz val="11"/>
        <color theme="1"/>
        <rFont val="Arial"/>
        <family val="2"/>
      </rPr>
      <t>_Rcs=</t>
    </r>
    <phoneticPr fontId="6" type="noConversion"/>
  </si>
  <si>
    <t>note:</t>
    <phoneticPr fontId="6" type="noConversion"/>
  </si>
  <si>
    <r>
      <rPr>
        <sz val="11"/>
        <color theme="1"/>
        <rFont val="新細明體"/>
        <family val="2"/>
        <charset val="134"/>
      </rPr>
      <t>第一步：</t>
    </r>
    <phoneticPr fontId="6" type="noConversion"/>
  </si>
  <si>
    <r>
      <rPr>
        <sz val="11"/>
        <color theme="1"/>
        <rFont val="細明體"/>
        <family val="3"/>
        <charset val="136"/>
      </rPr>
      <t>由輸入電壓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細明體"/>
        <family val="3"/>
        <charset val="136"/>
      </rPr>
      <t>輸出電壓及一次側最小導通時間和取樣時間</t>
    </r>
    <r>
      <rPr>
        <sz val="11"/>
        <color theme="1"/>
        <rFont val="Arial"/>
        <family val="2"/>
      </rPr>
      <t xml:space="preserve">(Tsampling), </t>
    </r>
    <r>
      <rPr>
        <sz val="11"/>
        <color theme="1"/>
        <rFont val="細明體"/>
        <family val="3"/>
        <charset val="136"/>
      </rPr>
      <t>計算</t>
    </r>
    <r>
      <rPr>
        <sz val="11"/>
        <color theme="1"/>
        <rFont val="Arial"/>
        <family val="2"/>
      </rPr>
      <t>Nt</t>
    </r>
    <phoneticPr fontId="4" type="noConversion"/>
  </si>
  <si>
    <t>輸入電氣參數</t>
    <phoneticPr fontId="6" type="noConversion"/>
  </si>
  <si>
    <r>
      <t>Nt</t>
    </r>
    <r>
      <rPr>
        <sz val="11"/>
        <color theme="1"/>
        <rFont val="新細明體"/>
        <family val="2"/>
        <charset val="136"/>
      </rPr>
      <t>參數的設定需小於並接近</t>
    </r>
    <r>
      <rPr>
        <sz val="11"/>
        <color theme="1"/>
        <rFont val="Arial"/>
        <family val="2"/>
      </rPr>
      <t>90Vac/264Vac</t>
    </r>
    <r>
      <rPr>
        <sz val="11"/>
        <color theme="1"/>
        <rFont val="新細明體"/>
        <family val="2"/>
        <charset val="136"/>
      </rPr>
      <t>計算最大匝比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新細明體"/>
        <family val="2"/>
        <charset val="136"/>
      </rPr>
      <t>但匝比太小會造成二極體反向電壓太高</t>
    </r>
    <r>
      <rPr>
        <sz val="11"/>
        <color theme="1"/>
        <rFont val="Arial"/>
        <family val="2"/>
      </rPr>
      <t xml:space="preserve"> </t>
    </r>
    <phoneticPr fontId="4" type="noConversion"/>
  </si>
  <si>
    <r>
      <rPr>
        <sz val="11"/>
        <color theme="1"/>
        <rFont val="新細明體"/>
        <family val="2"/>
        <charset val="134"/>
      </rPr>
      <t>第三步：</t>
    </r>
    <phoneticPr fontId="6" type="noConversion"/>
  </si>
  <si>
    <r>
      <rPr>
        <sz val="11"/>
        <color theme="1"/>
        <rFont val="新細明體"/>
        <family val="2"/>
        <charset val="134"/>
      </rPr>
      <t>計算</t>
    </r>
    <r>
      <rPr>
        <sz val="11"/>
        <color theme="1"/>
        <rFont val="Arial"/>
        <family val="2"/>
      </rPr>
      <t>CS</t>
    </r>
    <r>
      <rPr>
        <sz val="11"/>
        <color theme="1"/>
        <rFont val="新細明體"/>
        <family val="2"/>
        <charset val="134"/>
      </rPr>
      <t>採樣電阻</t>
    </r>
    <phoneticPr fontId="6" type="noConversion"/>
  </si>
  <si>
    <r>
      <rPr>
        <sz val="11"/>
        <color theme="1"/>
        <rFont val="新細明體"/>
        <family val="2"/>
        <charset val="134"/>
      </rPr>
      <t>第四步：</t>
    </r>
    <phoneticPr fontId="6" type="noConversion"/>
  </si>
  <si>
    <r>
      <rPr>
        <sz val="11"/>
        <color theme="1"/>
        <rFont val="新細明體"/>
        <family val="2"/>
        <charset val="134"/>
      </rPr>
      <t>按照計算出的電感值，選定實際電感值</t>
    </r>
    <r>
      <rPr>
        <sz val="11"/>
        <color theme="1"/>
        <rFont val="Arial"/>
        <family val="2"/>
      </rPr>
      <t>,</t>
    </r>
    <r>
      <rPr>
        <sz val="11"/>
        <color theme="1"/>
        <rFont val="新細明體"/>
        <family val="2"/>
        <charset val="134"/>
      </rPr>
      <t>兩個值最好接近</t>
    </r>
    <phoneticPr fontId="6" type="noConversion"/>
  </si>
  <si>
    <t>按選定的繞組電流密度, 計算一, 二次側線徑.</t>
    <phoneticPr fontId="4" type="noConversion"/>
  </si>
  <si>
    <t>CORE參數對照表</t>
  </si>
  <si>
    <t>TYPE</t>
  </si>
  <si>
    <t>MATE-
RIAL</t>
  </si>
  <si>
    <t xml:space="preserve">Ap      </t>
  </si>
  <si>
    <t xml:space="preserve">Ae  </t>
  </si>
  <si>
    <t xml:space="preserve">Aw  </t>
  </si>
  <si>
    <r>
      <t>A</t>
    </r>
    <r>
      <rPr>
        <b/>
        <vertAlign val="subscript"/>
        <sz val="10"/>
        <color indexed="8"/>
        <rFont val="宋体"/>
        <family val="3"/>
        <charset val="134"/>
      </rPr>
      <t>L</t>
    </r>
    <r>
      <rPr>
        <b/>
        <sz val="10"/>
        <color indexed="8"/>
        <rFont val="宋体"/>
        <family val="3"/>
        <charset val="134"/>
      </rPr>
      <t xml:space="preserve"> </t>
    </r>
  </si>
  <si>
    <t xml:space="preserve">Le  </t>
  </si>
  <si>
    <t xml:space="preserve">Ve     </t>
  </si>
  <si>
    <t xml:space="preserve">Wt        </t>
  </si>
  <si>
    <r>
      <t xml:space="preserve"> P</t>
    </r>
    <r>
      <rPr>
        <b/>
        <vertAlign val="subscript"/>
        <sz val="10"/>
        <color indexed="8"/>
        <rFont val="宋体"/>
        <family val="3"/>
        <charset val="134"/>
      </rPr>
      <t>CL</t>
    </r>
    <r>
      <rPr>
        <b/>
        <sz val="10"/>
        <color indexed="8"/>
        <rFont val="宋体"/>
        <family val="3"/>
        <charset val="134"/>
      </rPr>
      <t xml:space="preserve"> 100kHz 200mT</t>
    </r>
  </si>
  <si>
    <t>Pt  100  kHz</t>
  </si>
  <si>
    <t>幅寬
mm</t>
  </si>
  <si>
    <r>
      <t>窗口面积
mm</t>
    </r>
    <r>
      <rPr>
        <b/>
        <vertAlign val="superscript"/>
        <sz val="10"/>
        <color indexed="8"/>
        <rFont val="宋体"/>
        <family val="3"/>
        <charset val="134"/>
      </rPr>
      <t>2</t>
    </r>
  </si>
  <si>
    <t>形狀</t>
  </si>
  <si>
    <t>A * B * C</t>
  </si>
  <si>
    <r>
      <t>( cm</t>
    </r>
    <r>
      <rPr>
        <b/>
        <vertAlign val="superscript"/>
        <sz val="10"/>
        <color indexed="8"/>
        <rFont val="宋体"/>
        <family val="3"/>
        <charset val="134"/>
      </rPr>
      <t xml:space="preserve">4 </t>
    </r>
    <r>
      <rPr>
        <b/>
        <sz val="10"/>
        <color indexed="8"/>
        <rFont val="宋体"/>
        <family val="3"/>
        <charset val="134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</si>
  <si>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</si>
  <si>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</si>
  <si>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3"/>
        <charset val="134"/>
      </rPr>
      <t>2</t>
    </r>
    <r>
      <rPr>
        <b/>
        <sz val="10"/>
        <color indexed="8"/>
        <rFont val="宋体"/>
        <family val="3"/>
        <charset val="134"/>
      </rPr>
      <t>)</t>
    </r>
  </si>
  <si>
    <t xml:space="preserve"> ( mm )</t>
  </si>
  <si>
    <r>
      <t xml:space="preserve"> ( mm</t>
    </r>
    <r>
      <rPr>
        <b/>
        <vertAlign val="superscript"/>
        <sz val="10"/>
        <color indexed="8"/>
        <rFont val="宋体"/>
        <family val="3"/>
        <charset val="134"/>
      </rPr>
      <t>3</t>
    </r>
    <r>
      <rPr>
        <b/>
        <sz val="10"/>
        <color indexed="8"/>
        <rFont val="宋体"/>
        <family val="3"/>
        <charset val="134"/>
      </rPr>
      <t xml:space="preserve"> )</t>
    </r>
  </si>
  <si>
    <t xml:space="preserve"> ( g )</t>
  </si>
  <si>
    <t xml:space="preserve"> @100℃(W)</t>
  </si>
  <si>
    <t>(W)</t>
  </si>
  <si>
    <t xml:space="preserve">  可配合BOBBIN</t>
  </si>
  <si>
    <t>TYPE  EC  CORE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</si>
  <si>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</si>
  <si>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</si>
  <si>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</si>
  <si>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</si>
  <si>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</si>
  <si>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</si>
  <si>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</si>
  <si>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</si>
  <si>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</si>
  <si>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</si>
  <si>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</si>
  <si>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TYPE  EE  CORE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</si>
  <si>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</si>
  <si>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</si>
  <si>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</si>
  <si>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</si>
  <si>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</si>
  <si>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</si>
  <si>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</si>
  <si>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</si>
  <si>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</si>
  <si>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</si>
  <si>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</si>
  <si>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</si>
  <si>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</si>
  <si>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  <phoneticPr fontId="15" type="noConversion"/>
  </si>
  <si>
    <t>16*7.2*4.8</t>
  </si>
  <si>
    <t>6-10</t>
  </si>
  <si>
    <t>V H</t>
  </si>
  <si>
    <t>EE19</t>
  </si>
  <si>
    <t>19.1*7.95*5.0</t>
  </si>
  <si>
    <t>EE19/16</t>
  </si>
  <si>
    <t>19.29*8.1*4.75</t>
  </si>
  <si>
    <t>EE20/20/5</t>
    <phoneticPr fontId="6" type="noConversion"/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</si>
  <si>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</si>
  <si>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</si>
  <si>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</si>
  <si>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</si>
  <si>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</si>
  <si>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</si>
  <si>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</si>
  <si>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</si>
  <si>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</si>
  <si>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</si>
  <si>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</si>
  <si>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</si>
  <si>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</si>
  <si>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</si>
  <si>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</si>
  <si>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</si>
  <si>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</si>
  <si>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</si>
  <si>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</si>
  <si>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</si>
  <si>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</si>
  <si>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</si>
  <si>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</si>
  <si>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</si>
  <si>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</si>
  <si>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</si>
  <si>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</si>
  <si>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</si>
  <si>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</si>
  <si>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</si>
  <si>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</si>
  <si>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</si>
  <si>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</si>
  <si>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</si>
  <si>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</si>
  <si>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</si>
  <si>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</si>
  <si>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</si>
  <si>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</si>
  <si>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</si>
  <si>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</si>
  <si>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</si>
  <si>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</si>
  <si>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</si>
  <si>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TYPE  EF  CORE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</si>
  <si>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</si>
  <si>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</si>
  <si>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</si>
  <si>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</si>
  <si>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</si>
  <si>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</si>
  <si>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</si>
  <si>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</si>
  <si>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</si>
  <si>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</si>
  <si>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TYPE  EFD  CORE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</si>
  <si>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</si>
  <si>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</si>
  <si>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</si>
  <si>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</si>
  <si>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</si>
  <si>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</si>
  <si>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</si>
  <si>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</si>
  <si>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</si>
  <si>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</si>
  <si>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</si>
  <si>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</si>
  <si>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</si>
  <si>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</si>
  <si>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TYPE  EI  CORE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</si>
  <si>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</si>
  <si>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</si>
  <si>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</si>
  <si>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</si>
  <si>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</si>
  <si>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</si>
  <si>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</si>
  <si>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</si>
  <si>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</si>
  <si>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</si>
  <si>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</si>
  <si>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</si>
  <si>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</si>
  <si>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</si>
  <si>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</si>
  <si>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</si>
  <si>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</si>
  <si>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</si>
  <si>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</si>
  <si>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</si>
  <si>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</si>
  <si>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</si>
  <si>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</si>
  <si>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</si>
  <si>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</si>
  <si>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</si>
  <si>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</si>
  <si>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</si>
  <si>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</si>
  <si>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</si>
  <si>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</si>
  <si>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</si>
  <si>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</si>
  <si>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TYPE  EP  CORE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</si>
  <si>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</si>
  <si>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</si>
  <si>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</si>
  <si>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</si>
  <si>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</si>
  <si>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</si>
  <si>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</si>
  <si>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</si>
  <si>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</si>
  <si>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</si>
  <si>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TYPE  EPC  CORE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</si>
  <si>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</si>
  <si>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</si>
  <si>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</si>
  <si>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</si>
  <si>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</si>
  <si>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</si>
  <si>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</si>
  <si>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</si>
  <si>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</si>
  <si>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EPC25</t>
    <phoneticPr fontId="35" type="noConversion"/>
  </si>
  <si>
    <t>25.1*12.5*8</t>
  </si>
  <si>
    <t>EPC25B</t>
  </si>
  <si>
    <t>25.1*11.43*6.5</t>
  </si>
  <si>
    <t>EPC27</t>
  </si>
  <si>
    <t>27.1*16*8</t>
  </si>
  <si>
    <t>EPC30</t>
  </si>
  <si>
    <t>30.1*17.5*8</t>
  </si>
  <si>
    <t>TYPE  ER  CORE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</si>
  <si>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</si>
  <si>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</si>
  <si>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</si>
  <si>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</si>
  <si>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</si>
  <si>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</si>
  <si>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</si>
  <si>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</si>
  <si>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</si>
  <si>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</si>
  <si>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</si>
  <si>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</si>
  <si>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</si>
  <si>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</si>
  <si>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</si>
  <si>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</si>
  <si>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</si>
  <si>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</si>
  <si>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</si>
  <si>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</si>
  <si>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</si>
  <si>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</si>
  <si>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</si>
  <si>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</si>
  <si>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</si>
  <si>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</si>
  <si>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</si>
  <si>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</si>
  <si>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</si>
  <si>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</si>
  <si>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</si>
  <si>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</si>
  <si>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</si>
  <si>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</si>
  <si>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</si>
  <si>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</si>
  <si>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</si>
  <si>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</si>
  <si>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</si>
  <si>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</si>
  <si>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</si>
  <si>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</si>
  <si>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</si>
  <si>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</si>
  <si>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</si>
  <si>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</si>
  <si>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TYPE  ETD  CORE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</si>
  <si>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</si>
  <si>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</si>
  <si>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</si>
  <si>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</si>
  <si>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</si>
  <si>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</si>
  <si>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</si>
  <si>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</si>
  <si>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</si>
  <si>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</si>
  <si>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</si>
  <si>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</si>
  <si>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</si>
  <si>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</si>
  <si>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</si>
  <si>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</si>
  <si>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</si>
  <si>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</si>
  <si>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TYPE  LP  CORE</t>
  </si>
  <si>
    <t>LP22/13</t>
  </si>
  <si>
    <t>25*11.2*12.9</t>
  </si>
  <si>
    <t>LP23/8</t>
  </si>
  <si>
    <t>16.5*11.7*8.7</t>
  </si>
  <si>
    <t>LP32/13</t>
  </si>
  <si>
    <t>25*15.9*12.9</t>
  </si>
  <si>
    <t>TYPE  RM  CORE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</si>
  <si>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</si>
  <si>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</si>
  <si>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</si>
  <si>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</si>
  <si>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</si>
  <si>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</si>
  <si>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</si>
  <si>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</si>
  <si>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</si>
  <si>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</si>
  <si>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</si>
  <si>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</si>
  <si>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</si>
  <si>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</si>
  <si>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</si>
  <si>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</si>
  <si>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</si>
  <si>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TYPE  PTS  CORE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</si>
  <si>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</si>
  <si>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</si>
  <si>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</si>
  <si>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</si>
  <si>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</si>
  <si>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</si>
  <si>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</si>
  <si>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</si>
  <si>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</si>
  <si>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</si>
  <si>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</si>
  <si>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</si>
  <si>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</si>
  <si>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</si>
  <si>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TYPE  PQ  CORE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</si>
  <si>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</si>
  <si>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</si>
  <si>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</si>
  <si>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</si>
  <si>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</si>
  <si>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</si>
  <si>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</si>
  <si>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</si>
  <si>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</si>
  <si>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</si>
  <si>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</si>
  <si>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</si>
  <si>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</si>
  <si>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</si>
  <si>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</si>
  <si>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</si>
  <si>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</si>
  <si>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</si>
  <si>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TYPE  UU  CORE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</si>
  <si>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</si>
  <si>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</si>
  <si>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</si>
  <si>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</si>
  <si>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</si>
  <si>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</si>
  <si>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</si>
  <si>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</si>
  <si>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</si>
  <si>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</si>
  <si>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</si>
  <si>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</si>
  <si>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</si>
  <si>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</si>
  <si>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</si>
  <si>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</si>
  <si>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</si>
  <si>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</si>
  <si>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</si>
  <si>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</si>
  <si>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</si>
  <si>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</si>
  <si>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</si>
  <si>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</si>
  <si>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</si>
  <si>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t>第五步：</t>
    <phoneticPr fontId="6" type="noConversion"/>
  </si>
  <si>
    <t>計算回授電阻值</t>
    <phoneticPr fontId="4" type="noConversion"/>
  </si>
  <si>
    <r>
      <rPr>
        <sz val="11"/>
        <color indexed="8"/>
        <rFont val="宋体"/>
        <family val="3"/>
        <charset val="134"/>
      </rPr>
      <t>上拉電阻</t>
    </r>
    <r>
      <rPr>
        <sz val="11"/>
        <color indexed="8"/>
        <rFont val="Arial"/>
        <family val="2"/>
      </rPr>
      <t>R5&gt;(R5a and R5b)</t>
    </r>
    <phoneticPr fontId="6" type="noConversion"/>
  </si>
  <si>
    <t>第六步：</t>
    <phoneticPr fontId="6" type="noConversion"/>
  </si>
  <si>
    <t>KΩ</t>
    <phoneticPr fontId="6" type="noConversion"/>
  </si>
  <si>
    <r>
      <t xml:space="preserve">FB </t>
    </r>
    <r>
      <rPr>
        <b/>
        <sz val="11"/>
        <color indexed="8"/>
        <rFont val="宋体"/>
        <family val="3"/>
        <charset val="134"/>
      </rPr>
      <t>電阻設計</t>
    </r>
    <phoneticPr fontId="6" type="noConversion"/>
  </si>
  <si>
    <t>OCP接近 120% IO(MAX), 由於工作參數的精度問題，實際阻值可能需微調。</t>
    <phoneticPr fontId="4" type="noConversion"/>
  </si>
  <si>
    <r>
      <rPr>
        <sz val="11"/>
        <color indexed="8"/>
        <rFont val="宋体"/>
        <family val="3"/>
        <charset val="134"/>
      </rPr>
      <t>滿載最低開關頻率</t>
    </r>
    <r>
      <rPr>
        <sz val="11"/>
        <color indexed="8"/>
        <rFont val="Arial"/>
        <family val="2"/>
      </rPr>
      <t>fsw_min</t>
    </r>
    <phoneticPr fontId="6" type="noConversion"/>
  </si>
  <si>
    <t>輸出電容設計</t>
    <phoneticPr fontId="4" type="noConversion"/>
  </si>
  <si>
    <t>V</t>
    <phoneticPr fontId="4" type="noConversion"/>
  </si>
  <si>
    <t>uF</t>
    <phoneticPr fontId="4" type="noConversion"/>
  </si>
  <si>
    <t>輸出電容</t>
    <phoneticPr fontId="6" type="noConversion"/>
  </si>
  <si>
    <t>第七步：</t>
    <phoneticPr fontId="6" type="noConversion"/>
  </si>
  <si>
    <r>
      <t xml:space="preserve">Vds_max and Vsd_max </t>
    </r>
    <r>
      <rPr>
        <sz val="11"/>
        <color theme="1"/>
        <rFont val="新細明體"/>
        <family val="2"/>
        <charset val="134"/>
      </rPr>
      <t>包含</t>
    </r>
    <r>
      <rPr>
        <sz val="11"/>
        <color theme="1"/>
        <rFont val="Arial"/>
        <family val="2"/>
      </rPr>
      <t xml:space="preserve">80% De-Rating, </t>
    </r>
    <r>
      <rPr>
        <sz val="11"/>
        <color theme="1"/>
        <rFont val="新細明體"/>
        <family val="2"/>
        <charset val="134"/>
      </rPr>
      <t>可依客戶規範放鬆規格</t>
    </r>
    <phoneticPr fontId="6" type="noConversion"/>
  </si>
  <si>
    <r>
      <rPr>
        <sz val="11"/>
        <color theme="1"/>
        <rFont val="細明體"/>
        <family val="3"/>
        <charset val="136"/>
      </rPr>
      <t>輸出電容設計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細明體"/>
        <family val="3"/>
        <charset val="136"/>
      </rPr>
      <t>建議最大輸出電壓</t>
    </r>
    <r>
      <rPr>
        <sz val="11"/>
        <color theme="1"/>
        <rFont val="Arial"/>
        <family val="2"/>
      </rPr>
      <t>ripple &lt; 20%</t>
    </r>
    <r>
      <rPr>
        <sz val="11"/>
        <color theme="1"/>
        <rFont val="細明體"/>
        <family val="3"/>
        <charset val="136"/>
      </rPr>
      <t>輸出電壓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細明體"/>
        <family val="3"/>
        <charset val="136"/>
      </rPr>
      <t>避免誤觸</t>
    </r>
    <r>
      <rPr>
        <sz val="11"/>
        <color theme="1"/>
        <rFont val="Arial"/>
        <family val="2"/>
      </rPr>
      <t>OVP</t>
    </r>
    <phoneticPr fontId="4" type="noConversion"/>
  </si>
  <si>
    <r>
      <rPr>
        <sz val="11"/>
        <color theme="1"/>
        <rFont val="新細明體"/>
        <family val="3"/>
        <charset val="134"/>
      </rPr>
      <t>電流採樣電阻</t>
    </r>
    <r>
      <rPr>
        <sz val="11"/>
        <color theme="1"/>
        <rFont val="Arial"/>
        <family val="2"/>
      </rPr>
      <t>_Rcs=</t>
    </r>
    <phoneticPr fontId="6" type="noConversion"/>
  </si>
  <si>
    <t>驗證fsw_min</t>
    <phoneticPr fontId="6" type="noConversion"/>
  </si>
  <si>
    <t>AL1788 Fly-back Design Tool</t>
    <phoneticPr fontId="6" type="noConversion"/>
  </si>
  <si>
    <r>
      <rPr>
        <sz val="11"/>
        <color indexed="8"/>
        <rFont val="細明體"/>
        <family val="3"/>
        <charset val="136"/>
      </rPr>
      <t>一次側最大有效電流</t>
    </r>
    <r>
      <rPr>
        <sz val="11"/>
        <color indexed="8"/>
        <rFont val="Arial"/>
        <family val="2"/>
      </rPr>
      <t xml:space="preserve"> I</t>
    </r>
    <r>
      <rPr>
        <vertAlign val="subscript"/>
        <sz val="11"/>
        <color indexed="8"/>
        <rFont val="新細明體"/>
        <family val="1"/>
        <charset val="136"/>
      </rPr>
      <t>P_RMS</t>
    </r>
    <phoneticPr fontId="6" type="noConversion"/>
  </si>
  <si>
    <r>
      <rPr>
        <sz val="11"/>
        <color indexed="8"/>
        <rFont val="細明體"/>
        <family val="3"/>
        <charset val="136"/>
      </rPr>
      <t>一次側最大有效峰值電流</t>
    </r>
    <r>
      <rPr>
        <sz val="11"/>
        <color indexed="8"/>
        <rFont val="Arial"/>
        <family val="2"/>
      </rPr>
      <t xml:space="preserve"> I</t>
    </r>
    <r>
      <rPr>
        <vertAlign val="subscript"/>
        <sz val="11"/>
        <color indexed="8"/>
        <rFont val="Arial"/>
        <family val="2"/>
      </rPr>
      <t>P_RMS_PK</t>
    </r>
    <phoneticPr fontId="6" type="noConversion"/>
  </si>
  <si>
    <r>
      <rPr>
        <sz val="11"/>
        <color indexed="8"/>
        <rFont val="細明體"/>
        <family val="3"/>
        <charset val="136"/>
      </rPr>
      <t>開關管最大峰值電流</t>
    </r>
    <r>
      <rPr>
        <sz val="11"/>
        <color indexed="8"/>
        <rFont val="Arial"/>
        <family val="2"/>
      </rPr>
      <t xml:space="preserve"> I</t>
    </r>
    <r>
      <rPr>
        <vertAlign val="subscript"/>
        <sz val="11"/>
        <color indexed="8"/>
        <rFont val="Arial"/>
        <family val="2"/>
      </rPr>
      <t>P_PK</t>
    </r>
    <phoneticPr fontId="6" type="noConversion"/>
  </si>
  <si>
    <r>
      <rPr>
        <sz val="11"/>
        <color indexed="8"/>
        <rFont val="宋体"/>
        <family val="3"/>
        <charset val="134"/>
      </rPr>
      <t>二極體最大有效值電流</t>
    </r>
    <r>
      <rPr>
        <sz val="11"/>
        <color indexed="8"/>
        <rFont val="Arial"/>
        <family val="2"/>
      </rPr>
      <t xml:space="preserve"> I</t>
    </r>
    <r>
      <rPr>
        <vertAlign val="subscript"/>
        <sz val="11"/>
        <color indexed="8"/>
        <rFont val="Arial"/>
        <family val="2"/>
      </rPr>
      <t>S_RMS</t>
    </r>
    <phoneticPr fontId="6" type="noConversion"/>
  </si>
  <si>
    <r>
      <rPr>
        <sz val="11"/>
        <color indexed="8"/>
        <rFont val="宋体"/>
        <family val="3"/>
        <charset val="134"/>
      </rPr>
      <t>開關管最大導通時間</t>
    </r>
    <r>
      <rPr>
        <sz val="11"/>
        <color indexed="8"/>
        <rFont val="Arial"/>
        <family val="2"/>
      </rPr>
      <t>T</t>
    </r>
    <r>
      <rPr>
        <vertAlign val="subscript"/>
        <sz val="11"/>
        <color indexed="8"/>
        <rFont val="Arial"/>
        <family val="2"/>
      </rPr>
      <t>ON_MAX</t>
    </r>
    <phoneticPr fontId="6" type="noConversion"/>
  </si>
  <si>
    <r>
      <rPr>
        <sz val="11"/>
        <color indexed="8"/>
        <rFont val="宋体"/>
        <family val="3"/>
        <charset val="134"/>
      </rPr>
      <t>二極體最大峰值電流</t>
    </r>
    <r>
      <rPr>
        <sz val="11"/>
        <color indexed="8"/>
        <rFont val="Arial"/>
        <family val="2"/>
      </rPr>
      <t xml:space="preserve"> I</t>
    </r>
    <r>
      <rPr>
        <vertAlign val="subscript"/>
        <sz val="11"/>
        <color indexed="8"/>
        <rFont val="Arial"/>
        <family val="2"/>
      </rPr>
      <t>S_PK</t>
    </r>
    <phoneticPr fontId="6" type="noConversion"/>
  </si>
  <si>
    <r>
      <rPr>
        <sz val="11"/>
        <color indexed="8"/>
        <rFont val="宋体"/>
        <family val="3"/>
        <charset val="134"/>
      </rPr>
      <t>輸出二極體耐壓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SD_MAX</t>
    </r>
    <r>
      <rPr>
        <sz val="11"/>
        <color indexed="8"/>
        <rFont val="Arial"/>
        <family val="2"/>
      </rPr>
      <t xml:space="preserve"> (80%)</t>
    </r>
    <phoneticPr fontId="6" type="noConversion"/>
  </si>
  <si>
    <r>
      <rPr>
        <sz val="11"/>
        <color indexed="8"/>
        <rFont val="宋体"/>
        <family val="3"/>
        <charset val="134"/>
      </rPr>
      <t>開關管最大耐壓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DS_MAX</t>
    </r>
    <r>
      <rPr>
        <sz val="11"/>
        <color indexed="8"/>
        <rFont val="Arial"/>
        <family val="2"/>
      </rPr>
      <t xml:space="preserve"> (80%)</t>
    </r>
    <phoneticPr fontId="6" type="noConversion"/>
  </si>
  <si>
    <r>
      <rPr>
        <sz val="11"/>
        <color indexed="8"/>
        <rFont val="宋体"/>
        <family val="3"/>
        <charset val="134"/>
      </rPr>
      <t>最大母線峰值電壓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BUS_MAX_264VAC</t>
    </r>
    <phoneticPr fontId="6" type="noConversion"/>
  </si>
  <si>
    <r>
      <rPr>
        <sz val="11"/>
        <color indexed="8"/>
        <rFont val="宋体"/>
        <family val="3"/>
        <charset val="134"/>
      </rPr>
      <t>最小母線峰值電壓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BUS_MAX_90VAC</t>
    </r>
    <phoneticPr fontId="6" type="noConversion"/>
  </si>
  <si>
    <r>
      <rPr>
        <sz val="11"/>
        <color indexed="8"/>
        <rFont val="新細明體"/>
        <family val="3"/>
        <charset val="134"/>
      </rPr>
      <t>驗證</t>
    </r>
    <r>
      <rPr>
        <sz val="11"/>
        <color indexed="8"/>
        <rFont val="Arial"/>
        <family val="2"/>
      </rPr>
      <t>T</t>
    </r>
    <r>
      <rPr>
        <vertAlign val="subscript"/>
        <sz val="11"/>
        <color indexed="8"/>
        <rFont val="Arial"/>
        <family val="2"/>
      </rPr>
      <t>ON_MAX</t>
    </r>
    <phoneticPr fontId="6" type="noConversion"/>
  </si>
  <si>
    <r>
      <rPr>
        <sz val="11"/>
        <color indexed="8"/>
        <rFont val="新細明體"/>
        <family val="3"/>
        <charset val="134"/>
      </rPr>
      <t>驗證</t>
    </r>
    <r>
      <rPr>
        <sz val="11"/>
        <color indexed="8"/>
        <rFont val="Arial"/>
        <family val="2"/>
      </rPr>
      <t xml:space="preserve"> T</t>
    </r>
    <r>
      <rPr>
        <vertAlign val="subscript"/>
        <sz val="11"/>
        <color indexed="8"/>
        <rFont val="Arial"/>
        <family val="2"/>
      </rPr>
      <t>ONS</t>
    </r>
    <phoneticPr fontId="6" type="noConversion"/>
  </si>
  <si>
    <t>Watt</t>
  </si>
  <si>
    <t>mWatt</t>
  </si>
  <si>
    <t xml:space="preserve">  REV_0.4</t>
    <phoneticPr fontId="4" type="noConversion"/>
  </si>
  <si>
    <r>
      <rPr>
        <sz val="11"/>
        <color theme="1"/>
        <rFont val="細明體"/>
        <family val="3"/>
        <charset val="136"/>
      </rPr>
      <t>輸出電壓R</t>
    </r>
    <r>
      <rPr>
        <sz val="11"/>
        <color theme="1"/>
        <rFont val="Arial"/>
        <family val="2"/>
      </rPr>
      <t>ipple_Peak to Peak</t>
    </r>
    <phoneticPr fontId="6" type="noConversion"/>
  </si>
  <si>
    <r>
      <rPr>
        <sz val="11"/>
        <color indexed="8"/>
        <rFont val="宋体"/>
        <family val="3"/>
        <charset val="134"/>
      </rPr>
      <t>最小輸入電壓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IN_MIN</t>
    </r>
    <phoneticPr fontId="6" type="noConversion"/>
  </si>
  <si>
    <r>
      <rPr>
        <sz val="11"/>
        <color indexed="8"/>
        <rFont val="宋体"/>
        <family val="3"/>
        <charset val="134"/>
      </rPr>
      <t>最大輸入電壓</t>
    </r>
    <r>
      <rPr>
        <sz val="11"/>
        <color indexed="8"/>
        <rFont val="Arial"/>
        <family val="2"/>
      </rPr>
      <t xml:space="preserve"> V</t>
    </r>
    <r>
      <rPr>
        <vertAlign val="subscript"/>
        <sz val="11"/>
        <color indexed="8"/>
        <rFont val="Arial"/>
        <family val="2"/>
      </rPr>
      <t>IN_MAX</t>
    </r>
    <phoneticPr fontId="6" type="noConversion"/>
  </si>
  <si>
    <t>輸入頻率fsw</t>
    <phoneticPr fontId="6" type="noConversion"/>
  </si>
  <si>
    <r>
      <rPr>
        <sz val="11"/>
        <color indexed="8"/>
        <rFont val="宋体"/>
        <family val="3"/>
        <charset val="134"/>
      </rPr>
      <t>電源輸出功率</t>
    </r>
    <r>
      <rPr>
        <sz val="11"/>
        <color indexed="8"/>
        <rFont val="Arial"/>
        <family val="2"/>
      </rPr>
      <t xml:space="preserve"> P</t>
    </r>
    <r>
      <rPr>
        <vertAlign val="subscript"/>
        <sz val="11"/>
        <color indexed="8"/>
        <rFont val="Arial"/>
        <family val="2"/>
      </rPr>
      <t>OUT</t>
    </r>
    <phoneticPr fontId="6" type="noConversion"/>
  </si>
  <si>
    <r>
      <rPr>
        <sz val="11"/>
        <color indexed="8"/>
        <rFont val="宋体"/>
        <family val="3"/>
        <charset val="134"/>
      </rPr>
      <t>電源輸入功率</t>
    </r>
    <r>
      <rPr>
        <sz val="11"/>
        <color indexed="8"/>
        <rFont val="Arial"/>
        <family val="2"/>
      </rPr>
      <t xml:space="preserve"> P</t>
    </r>
    <r>
      <rPr>
        <vertAlign val="subscript"/>
        <sz val="11"/>
        <color indexed="8"/>
        <rFont val="Arial"/>
        <family val="2"/>
      </rPr>
      <t>IN</t>
    </r>
    <phoneticPr fontId="6" type="noConversion"/>
  </si>
  <si>
    <r>
      <rPr>
        <sz val="11"/>
        <color indexed="8"/>
        <rFont val="宋体"/>
        <family val="3"/>
        <charset val="134"/>
      </rPr>
      <t>計算</t>
    </r>
    <r>
      <rPr>
        <sz val="11"/>
        <color indexed="8"/>
        <rFont val="Arial"/>
        <family val="2"/>
      </rPr>
      <t xml:space="preserve"> Duty Cycle @ V</t>
    </r>
    <r>
      <rPr>
        <vertAlign val="subscript"/>
        <sz val="11"/>
        <color indexed="8"/>
        <rFont val="Arial"/>
        <family val="2"/>
      </rPr>
      <t>IN_MIN_PK</t>
    </r>
    <phoneticPr fontId="6" type="noConversion"/>
  </si>
  <si>
    <r>
      <t xml:space="preserve">fsw_min </t>
    </r>
    <r>
      <rPr>
        <sz val="11"/>
        <color theme="1"/>
        <rFont val="細明體"/>
        <family val="3"/>
        <charset val="136"/>
      </rPr>
      <t>須隨變壓器參數做適當修正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細明體"/>
        <family val="3"/>
        <charset val="136"/>
      </rPr>
      <t>修正後的參數值須與驗證值接近</t>
    </r>
    <phoneticPr fontId="4" type="noConversion"/>
  </si>
  <si>
    <r>
      <t xml:space="preserve">fsw_min </t>
    </r>
    <r>
      <rPr>
        <sz val="11"/>
        <color theme="1"/>
        <rFont val="細明體"/>
        <family val="3"/>
        <charset val="136"/>
      </rPr>
      <t>初始值設定建議</t>
    </r>
    <r>
      <rPr>
        <sz val="11"/>
        <color theme="1"/>
        <rFont val="Arial"/>
        <family val="2"/>
      </rPr>
      <t xml:space="preserve">65KHz, fsw(&gt;80KHz), </t>
    </r>
    <r>
      <rPr>
        <sz val="11"/>
        <color theme="1"/>
        <rFont val="細明體"/>
        <family val="3"/>
        <charset val="136"/>
      </rPr>
      <t>過大將會影響</t>
    </r>
    <r>
      <rPr>
        <sz val="11"/>
        <color theme="1"/>
        <rFont val="Arial"/>
        <family val="2"/>
      </rPr>
      <t>PF</t>
    </r>
    <r>
      <rPr>
        <sz val="11"/>
        <color theme="1"/>
        <rFont val="細明體"/>
        <family val="3"/>
        <charset val="136"/>
      </rPr>
      <t>值</t>
    </r>
    <r>
      <rPr>
        <sz val="11"/>
        <color theme="1"/>
        <rFont val="Arial"/>
        <family val="2"/>
      </rPr>
      <t xml:space="preserve"> </t>
    </r>
    <phoneticPr fontId="15" type="noConversion"/>
  </si>
  <si>
    <t>上拉電阻 (R5), 請選用大於計算之上拉電阻(R5a and R5b), 但不可大於110%.</t>
    <phoneticPr fontId="4" type="noConversion"/>
  </si>
  <si>
    <r>
      <rPr>
        <b/>
        <sz val="11"/>
        <color theme="1"/>
        <rFont val="新細明體"/>
        <family val="2"/>
        <charset val="136"/>
      </rPr>
      <t>設定最繞線電流密度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新細明體"/>
        <family val="2"/>
        <charset val="136"/>
      </rPr>
      <t>建議</t>
    </r>
    <r>
      <rPr>
        <sz val="11"/>
        <color theme="1"/>
        <rFont val="Arial"/>
        <family val="2"/>
      </rPr>
      <t xml:space="preserve"> "6A/mm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" , </t>
    </r>
    <r>
      <rPr>
        <sz val="11"/>
        <color theme="1"/>
        <rFont val="新細明體"/>
        <family val="2"/>
        <charset val="136"/>
      </rPr>
      <t>若散熱系統環境佳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新細明體"/>
        <family val="2"/>
        <charset val="136"/>
      </rPr>
      <t>可以提高電流密度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新細明體"/>
        <family val="2"/>
        <charset val="136"/>
      </rPr>
      <t>利於降低繞組的線徑</t>
    </r>
    <r>
      <rPr>
        <sz val="11"/>
        <color theme="1"/>
        <rFont val="Arial"/>
        <family val="2"/>
      </rPr>
      <t>.</t>
    </r>
    <phoneticPr fontId="4" type="noConversion"/>
  </si>
  <si>
    <r>
      <rPr>
        <b/>
        <sz val="11"/>
        <color theme="1"/>
        <rFont val="細明體"/>
        <family val="3"/>
        <charset val="136"/>
      </rPr>
      <t>設定最大磁通密度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細明體"/>
        <family val="3"/>
        <charset val="136"/>
      </rPr>
      <t>建議</t>
    </r>
    <r>
      <rPr>
        <sz val="11"/>
        <color theme="1"/>
        <rFont val="Arial"/>
        <family val="2"/>
      </rPr>
      <t xml:space="preserve"> "0.25T" , </t>
    </r>
    <r>
      <rPr>
        <sz val="11"/>
        <color theme="1"/>
        <rFont val="細明體"/>
        <family val="3"/>
        <charset val="136"/>
      </rPr>
      <t>若選用可靠度較佳的變壓器鐵心材質</t>
    </r>
    <r>
      <rPr>
        <sz val="11"/>
        <color theme="1"/>
        <rFont val="Arial"/>
        <family val="2"/>
      </rPr>
      <t xml:space="preserve">, </t>
    </r>
    <r>
      <rPr>
        <sz val="11"/>
        <color theme="1"/>
        <rFont val="細明體"/>
        <family val="3"/>
        <charset val="136"/>
      </rPr>
      <t>可提高磁通密度的參數值</t>
    </r>
    <r>
      <rPr>
        <sz val="11"/>
        <color theme="1"/>
        <rFont val="Arial"/>
        <family val="2"/>
      </rPr>
      <t xml:space="preserve">.  </t>
    </r>
    <r>
      <rPr>
        <sz val="11"/>
        <color theme="1"/>
        <rFont val="細明體"/>
        <family val="3"/>
        <charset val="136"/>
      </rPr>
      <t>利於降低繞組的匝數</t>
    </r>
    <phoneticPr fontId="4" type="noConversion"/>
  </si>
  <si>
    <r>
      <rPr>
        <sz val="11"/>
        <color theme="1"/>
        <rFont val="新細明體"/>
        <family val="2"/>
        <charset val="134"/>
      </rPr>
      <t>按照選定的電感，設定最大磁通密度，並輸入有效截面積（C32</t>
    </r>
    <r>
      <rPr>
        <sz val="11"/>
        <color theme="1"/>
        <rFont val="Arial"/>
        <family val="2"/>
      </rPr>
      <t>)</t>
    </r>
    <r>
      <rPr>
        <sz val="11"/>
        <color theme="1"/>
        <rFont val="新細明體"/>
        <family val="2"/>
        <charset val="134"/>
      </rPr>
      <t>，計算變壓器匝數和線徑</t>
    </r>
    <phoneticPr fontId="6" type="noConversion"/>
  </si>
  <si>
    <t>EE16</t>
    <phoneticPr fontId="6" type="noConversion"/>
  </si>
  <si>
    <r>
      <t>m</t>
    </r>
    <r>
      <rPr>
        <i/>
        <sz val="11"/>
        <color indexed="8"/>
        <rFont val="Arial Unicode MS"/>
        <family val="2"/>
        <charset val="134"/>
      </rPr>
      <t>㎡</t>
    </r>
    <phoneticPr fontId="6" type="noConversion"/>
  </si>
  <si>
    <r>
      <t>A/m</t>
    </r>
    <r>
      <rPr>
        <i/>
        <sz val="11"/>
        <color indexed="8"/>
        <rFont val="Arial Unicode MS"/>
        <family val="2"/>
        <charset val="134"/>
      </rPr>
      <t>㎡</t>
    </r>
    <phoneticPr fontId="6" type="noConversion"/>
  </si>
  <si>
    <r>
      <rPr>
        <b/>
        <sz val="11"/>
        <color indexed="8"/>
        <rFont val="宋体"/>
        <family val="3"/>
        <charset val="134"/>
      </rPr>
      <t>使用說明：本設計工具用於</t>
    </r>
    <r>
      <rPr>
        <b/>
        <sz val="11"/>
        <color indexed="8"/>
        <rFont val="Arial"/>
        <family val="2"/>
      </rPr>
      <t>Diodes</t>
    </r>
    <r>
      <rPr>
        <b/>
        <sz val="11"/>
        <color indexed="8"/>
        <rFont val="宋体"/>
        <family val="3"/>
        <charset val="134"/>
      </rPr>
      <t>的</t>
    </r>
    <r>
      <rPr>
        <b/>
        <sz val="11"/>
        <color indexed="8"/>
        <rFont val="Arial"/>
        <family val="2"/>
      </rPr>
      <t>AL1788 PFC PSR IC</t>
    </r>
    <r>
      <rPr>
        <b/>
        <sz val="11"/>
        <color indexed="8"/>
        <rFont val="宋体"/>
        <family val="3"/>
        <charset val="134"/>
      </rPr>
      <t>變壓器設計。軟體中</t>
    </r>
    <r>
      <rPr>
        <b/>
        <sz val="11"/>
        <color rgb="FF0000FF"/>
        <rFont val="新細明體"/>
        <family val="1"/>
        <charset val="136"/>
      </rPr>
      <t>( 藍色字體)</t>
    </r>
    <r>
      <rPr>
        <b/>
        <sz val="11"/>
        <color indexed="8"/>
        <rFont val="宋体"/>
        <family val="3"/>
        <charset val="134"/>
      </rPr>
      <t>是跟據實際電氣參數要求填入，系統將自動算出相關的元件參數</t>
    </r>
    <r>
      <rPr>
        <b/>
        <sz val="11"/>
        <color indexed="8"/>
        <rFont val="Arial"/>
        <family val="2"/>
      </rPr>
      <t>(</t>
    </r>
    <r>
      <rPr>
        <b/>
        <sz val="11"/>
        <color rgb="FF800080"/>
        <rFont val="宋体"/>
      </rPr>
      <t>紫色字體</t>
    </r>
    <r>
      <rPr>
        <b/>
        <sz val="11"/>
        <color indexed="8"/>
        <rFont val="宋体"/>
        <family val="3"/>
        <charset val="134"/>
      </rPr>
      <t>）和系統工作參數（</t>
    </r>
    <r>
      <rPr>
        <b/>
        <sz val="11"/>
        <color theme="9" tint="-0.249977111117893"/>
        <rFont val="宋体"/>
      </rPr>
      <t>咖啡色字體</t>
    </r>
    <r>
      <rPr>
        <b/>
        <sz val="11"/>
        <color indexed="8"/>
        <rFont val="宋体"/>
        <family val="3"/>
        <charset val="134"/>
      </rPr>
      <t>）。</t>
    </r>
    <phoneticPr fontId="6" type="noConversion"/>
  </si>
  <si>
    <t>Dimensions
(mm)</t>
    <phoneticPr fontId="4" type="noConversion"/>
  </si>
  <si>
    <t>驗證fsw , 此為所選用變壓器感量, Converter在最小輸入電壓峰值時的工作頻率.</t>
    <phoneticPr fontId="4" type="noConversion"/>
  </si>
  <si>
    <r>
      <t>264Vac</t>
    </r>
    <r>
      <rPr>
        <sz val="11"/>
        <color indexed="8"/>
        <rFont val="宋体"/>
        <family val="3"/>
        <charset val="134"/>
      </rPr>
      <t>所需的最小上拉電阻</t>
    </r>
    <r>
      <rPr>
        <sz val="11"/>
        <color indexed="8"/>
        <rFont val="Arial"/>
        <family val="2"/>
      </rPr>
      <t>(R5a)=</t>
    </r>
    <phoneticPr fontId="6" type="noConversion"/>
  </si>
  <si>
    <r>
      <t>FB</t>
    </r>
    <r>
      <rPr>
        <sz val="11"/>
        <color indexed="8"/>
        <rFont val="宋体"/>
        <family val="3"/>
        <charset val="134"/>
      </rPr>
      <t>最大輸出電流時所需最小上拉電阻</t>
    </r>
    <r>
      <rPr>
        <sz val="11"/>
        <color indexed="8"/>
        <rFont val="Arial"/>
        <family val="2"/>
      </rPr>
      <t>(R5b)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</si>
</sst>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0.00_ "/>
    <numFmt numFmtId="178" formatCode="0.00_);[Red]\(0.00\)"/>
    <numFmt numFmtId="179" formatCode="0.000_ "/>
    <numFmt numFmtId="180" formatCode="0_ "/>
    <numFmt numFmtId="181" formatCode="0.0_ "/>
    <numFmt numFmtId="182" formatCode="0.0"/>
    <numFmt numFmtId="183" formatCode="0.0000"/>
  </numFmts>
  <fonts count="5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3"/>
      <charset val="134"/>
      <scheme val="minor"/>
    </font>
    <font>
      <b/>
      <sz val="11"/>
      <color indexed="8"/>
      <name val="Arial"/>
      <family val="2"/>
    </font>
    <font>
      <sz val="9"/>
      <name val="新細明體"/>
      <family val="2"/>
      <charset val="136"/>
      <scheme val="minor"/>
    </font>
    <font>
      <sz val="11"/>
      <color theme="1"/>
      <name val="Arial"/>
      <family val="2"/>
    </font>
    <font>
      <sz val="9"/>
      <name val="宋体"/>
      <family val="3"/>
      <charset val="134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i/>
      <sz val="11"/>
      <color indexed="8"/>
      <name val="Arial"/>
      <family val="2"/>
    </font>
    <font>
      <sz val="11"/>
      <color indexed="8"/>
      <name val="新細明體"/>
      <family val="3"/>
      <charset val="134"/>
    </font>
    <font>
      <sz val="11"/>
      <color indexed="8"/>
      <name val="細明體"/>
      <family val="3"/>
      <charset val="136"/>
    </font>
    <font>
      <vertAlign val="subscript"/>
      <sz val="11"/>
      <color indexed="8"/>
      <name val="Arial"/>
      <family val="2"/>
    </font>
    <font>
      <vertAlign val="subscript"/>
      <sz val="11"/>
      <color indexed="8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9"/>
      <name val="新細明體"/>
      <family val="2"/>
      <charset val="134"/>
      <scheme val="minor"/>
    </font>
    <font>
      <sz val="11"/>
      <color theme="1"/>
      <name val="新細明體"/>
      <family val="2"/>
      <charset val="134"/>
    </font>
    <font>
      <b/>
      <sz val="11"/>
      <color rgb="FFFF0000"/>
      <name val="Arial"/>
      <family val="2"/>
    </font>
    <font>
      <sz val="11"/>
      <color theme="1"/>
      <name val="細明體"/>
      <family val="3"/>
      <charset val="136"/>
    </font>
    <font>
      <sz val="11"/>
      <color theme="1"/>
      <name val="新細明體"/>
      <family val="3"/>
      <charset val="134"/>
    </font>
    <font>
      <i/>
      <sz val="11"/>
      <color indexed="8"/>
      <name val="Arial Unicode MS"/>
      <family val="2"/>
      <charset val="134"/>
    </font>
    <font>
      <b/>
      <sz val="11"/>
      <color rgb="FF0033CC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細明體"/>
      <family val="3"/>
      <charset val="136"/>
    </font>
    <font>
      <b/>
      <vertAlign val="subscript"/>
      <sz val="11"/>
      <color theme="1"/>
      <name val="Arial"/>
      <family val="2"/>
    </font>
    <font>
      <sz val="11"/>
      <name val="Arial"/>
      <family val="2"/>
    </font>
    <font>
      <sz val="11"/>
      <color theme="1"/>
      <name val="新細明體"/>
      <family val="2"/>
      <charset val="136"/>
    </font>
    <font>
      <sz val="11"/>
      <name val="新細明體"/>
      <family val="1"/>
      <charset val="136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b/>
      <vertAlign val="subscript"/>
      <sz val="10"/>
      <color indexed="8"/>
      <name val="宋体"/>
      <family val="3"/>
      <charset val="134"/>
    </font>
    <font>
      <b/>
      <vertAlign val="superscript"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Arial"/>
      <family val="2"/>
    </font>
    <font>
      <b/>
      <sz val="11"/>
      <color rgb="FF0000FF"/>
      <name val="Arial"/>
      <family val="2"/>
    </font>
    <font>
      <sz val="12"/>
      <color theme="0"/>
      <name val="新細明體"/>
      <family val="2"/>
      <charset val="136"/>
      <scheme val="minor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2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2"/>
      <charset val="136"/>
    </font>
    <font>
      <i/>
      <sz val="12"/>
      <color theme="1"/>
      <name val="新細明體"/>
      <family val="2"/>
      <charset val="136"/>
      <scheme val="minor"/>
    </font>
    <font>
      <b/>
      <sz val="11"/>
      <color rgb="FF0000FF"/>
      <name val="新細明體"/>
      <family val="1"/>
      <charset val="136"/>
    </font>
    <font>
      <b/>
      <sz val="11"/>
      <color rgb="FF800080"/>
      <name val="宋体"/>
    </font>
    <font>
      <b/>
      <sz val="11"/>
      <color rgb="FF800080"/>
      <name val="Arial"/>
      <family val="2"/>
    </font>
    <font>
      <b/>
      <sz val="11"/>
      <color theme="9" tint="-0.249977111117893"/>
      <name val="宋体"/>
    </font>
    <font>
      <b/>
      <sz val="11"/>
      <color theme="9" tint="-0.24994659260841701"/>
      <name val="Arial"/>
      <family val="2"/>
    </font>
    <font>
      <b/>
      <sz val="11"/>
      <color theme="9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9" fillId="0" borderId="0"/>
    <xf numFmtId="0" fontId="31" fillId="0" borderId="0"/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7" fillId="2" borderId="5" xfId="1" applyFont="1" applyFill="1" applyBorder="1" applyProtection="1">
      <alignment vertical="center"/>
    </xf>
    <xf numFmtId="0" fontId="9" fillId="2" borderId="7" xfId="1" applyFont="1" applyFill="1" applyBorder="1" applyAlignment="1" applyProtection="1">
      <alignment horizontal="left"/>
    </xf>
    <xf numFmtId="0" fontId="5" fillId="2" borderId="0" xfId="1" applyFont="1" applyFill="1" applyBorder="1" applyProtection="1">
      <alignment vertical="center"/>
    </xf>
    <xf numFmtId="0" fontId="9" fillId="2" borderId="7" xfId="1" applyFont="1" applyFill="1" applyBorder="1" applyAlignment="1" applyProtection="1">
      <alignment horizontal="left" vertical="center"/>
    </xf>
    <xf numFmtId="0" fontId="9" fillId="2" borderId="7" xfId="1" applyFont="1" applyFill="1" applyBorder="1" applyProtection="1">
      <alignment vertical="center"/>
    </xf>
    <xf numFmtId="0" fontId="7" fillId="2" borderId="8" xfId="1" applyFont="1" applyFill="1" applyBorder="1" applyProtection="1">
      <alignment vertical="center"/>
    </xf>
    <xf numFmtId="0" fontId="9" fillId="2" borderId="10" xfId="1" applyFont="1" applyFill="1" applyBorder="1" applyAlignment="1" applyProtection="1">
      <alignment horizontal="left"/>
    </xf>
    <xf numFmtId="0" fontId="9" fillId="2" borderId="10" xfId="1" applyFont="1" applyFill="1" applyBorder="1" applyAlignment="1" applyProtection="1">
      <alignment horizontal="left" vertical="center"/>
    </xf>
    <xf numFmtId="0" fontId="7" fillId="0" borderId="0" xfId="1" applyFont="1" applyFill="1" applyBorder="1" applyProtection="1">
      <alignment vertical="center"/>
    </xf>
    <xf numFmtId="0" fontId="9" fillId="2" borderId="0" xfId="1" applyFont="1" applyFill="1" applyBorder="1" applyAlignment="1" applyProtection="1">
      <alignment horizontal="left"/>
    </xf>
    <xf numFmtId="0" fontId="5" fillId="0" borderId="0" xfId="0" applyFont="1" applyProtection="1">
      <alignment vertical="center"/>
    </xf>
    <xf numFmtId="0" fontId="9" fillId="2" borderId="3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2" borderId="7" xfId="1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7" fillId="2" borderId="8" xfId="1" applyFont="1" applyFill="1" applyBorder="1" applyAlignment="1" applyProtection="1">
      <alignment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9" fillId="2" borderId="3" xfId="1" applyFont="1" applyFill="1" applyBorder="1" applyAlignment="1" applyProtection="1">
      <alignment vertical="center"/>
    </xf>
    <xf numFmtId="177" fontId="21" fillId="2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30" fillId="0" borderId="0" xfId="2" applyFont="1" applyFill="1" applyAlignment="1">
      <alignment horizontal="centerContinuous"/>
    </xf>
    <xf numFmtId="182" fontId="30" fillId="0" borderId="0" xfId="2" applyNumberFormat="1" applyFont="1" applyFill="1" applyAlignment="1">
      <alignment horizontal="centerContinuous"/>
    </xf>
    <xf numFmtId="0" fontId="31" fillId="0" borderId="0" xfId="3"/>
    <xf numFmtId="0" fontId="34" fillId="0" borderId="29" xfId="2" applyFont="1" applyFill="1" applyBorder="1" applyAlignment="1"/>
    <xf numFmtId="183" fontId="34" fillId="0" borderId="29" xfId="2" applyNumberFormat="1" applyFont="1" applyFill="1" applyBorder="1" applyAlignment="1">
      <alignment horizontal="left"/>
    </xf>
    <xf numFmtId="2" fontId="34" fillId="0" borderId="29" xfId="2" applyNumberFormat="1" applyFont="1" applyFill="1" applyBorder="1" applyAlignment="1">
      <alignment horizontal="left"/>
    </xf>
    <xf numFmtId="182" fontId="34" fillId="0" borderId="29" xfId="2" applyNumberFormat="1" applyFont="1" applyFill="1" applyBorder="1" applyAlignment="1">
      <alignment horizontal="left"/>
    </xf>
    <xf numFmtId="0" fontId="34" fillId="0" borderId="29" xfId="2" applyFont="1" applyFill="1" applyBorder="1" applyAlignment="1">
      <alignment horizontal="center"/>
    </xf>
    <xf numFmtId="0" fontId="34" fillId="0" borderId="6" xfId="2" applyFont="1" applyFill="1" applyBorder="1" applyAlignment="1"/>
    <xf numFmtId="183" fontId="34" fillId="0" borderId="6" xfId="2" applyNumberFormat="1" applyFont="1" applyFill="1" applyBorder="1" applyAlignment="1">
      <alignment horizontal="left"/>
    </xf>
    <xf numFmtId="2" fontId="34" fillId="0" borderId="6" xfId="2" applyNumberFormat="1" applyFont="1" applyFill="1" applyBorder="1" applyAlignment="1">
      <alignment horizontal="left"/>
    </xf>
    <xf numFmtId="182" fontId="34" fillId="0" borderId="6" xfId="2" applyNumberFormat="1" applyFont="1" applyFill="1" applyBorder="1" applyAlignment="1">
      <alignment horizontal="left"/>
    </xf>
    <xf numFmtId="0" fontId="34" fillId="0" borderId="6" xfId="2" applyFont="1" applyFill="1" applyBorder="1" applyAlignment="1">
      <alignment horizontal="center"/>
    </xf>
    <xf numFmtId="0" fontId="34" fillId="0" borderId="20" xfId="2" applyFont="1" applyFill="1" applyBorder="1" applyAlignment="1"/>
    <xf numFmtId="183" fontId="34" fillId="0" borderId="20" xfId="2" applyNumberFormat="1" applyFont="1" applyFill="1" applyBorder="1" applyAlignment="1">
      <alignment horizontal="left"/>
    </xf>
    <xf numFmtId="2" fontId="34" fillId="0" borderId="20" xfId="2" applyNumberFormat="1" applyFont="1" applyFill="1" applyBorder="1" applyAlignment="1">
      <alignment horizontal="left"/>
    </xf>
    <xf numFmtId="182" fontId="34" fillId="0" borderId="20" xfId="2" applyNumberFormat="1" applyFont="1" applyFill="1" applyBorder="1" applyAlignment="1">
      <alignment horizontal="left"/>
    </xf>
    <xf numFmtId="0" fontId="34" fillId="0" borderId="20" xfId="2" applyFont="1" applyFill="1" applyBorder="1" applyAlignment="1">
      <alignment horizontal="center"/>
    </xf>
    <xf numFmtId="0" fontId="34" fillId="0" borderId="29" xfId="2" quotePrefix="1" applyFont="1" applyFill="1" applyBorder="1" applyAlignment="1">
      <alignment horizontal="center"/>
    </xf>
    <xf numFmtId="0" fontId="34" fillId="0" borderId="6" xfId="2" quotePrefix="1" applyFont="1" applyFill="1" applyBorder="1" applyAlignment="1">
      <alignment horizontal="center"/>
    </xf>
    <xf numFmtId="14" fontId="34" fillId="0" borderId="6" xfId="2" quotePrefix="1" applyNumberFormat="1" applyFont="1" applyFill="1" applyBorder="1" applyAlignment="1">
      <alignment horizontal="center"/>
    </xf>
    <xf numFmtId="0" fontId="34" fillId="0" borderId="30" xfId="2" applyFont="1" applyFill="1" applyBorder="1" applyAlignment="1"/>
    <xf numFmtId="183" fontId="34" fillId="0" borderId="30" xfId="2" applyNumberFormat="1" applyFont="1" applyFill="1" applyBorder="1" applyAlignment="1">
      <alignment horizontal="left"/>
    </xf>
    <xf numFmtId="2" fontId="34" fillId="0" borderId="30" xfId="2" applyNumberFormat="1" applyFont="1" applyFill="1" applyBorder="1" applyAlignment="1">
      <alignment horizontal="left"/>
    </xf>
    <xf numFmtId="182" fontId="34" fillId="0" borderId="30" xfId="2" applyNumberFormat="1" applyFont="1" applyFill="1" applyBorder="1" applyAlignment="1">
      <alignment horizontal="left"/>
    </xf>
    <xf numFmtId="0" fontId="34" fillId="0" borderId="30" xfId="2" applyFont="1" applyFill="1" applyBorder="1" applyAlignment="1">
      <alignment horizontal="center"/>
    </xf>
    <xf numFmtId="182" fontId="34" fillId="0" borderId="29" xfId="2" applyNumberFormat="1" applyFont="1" applyFill="1" applyBorder="1" applyAlignment="1">
      <alignment horizontal="center"/>
    </xf>
    <xf numFmtId="182" fontId="31" fillId="0" borderId="0" xfId="3" applyNumberFormat="1"/>
    <xf numFmtId="0" fontId="0" fillId="0" borderId="0" xfId="0" applyBorder="1">
      <alignment vertical="center"/>
    </xf>
    <xf numFmtId="0" fontId="7" fillId="2" borderId="33" xfId="1" applyFont="1" applyFill="1" applyBorder="1" applyProtection="1">
      <alignment vertical="center"/>
    </xf>
    <xf numFmtId="0" fontId="9" fillId="2" borderId="34" xfId="1" applyFont="1" applyFill="1" applyBorder="1" applyAlignment="1" applyProtection="1">
      <alignment horizontal="left"/>
    </xf>
    <xf numFmtId="0" fontId="7" fillId="2" borderId="19" xfId="1" applyFont="1" applyFill="1" applyBorder="1" applyProtection="1">
      <alignment vertical="center"/>
    </xf>
    <xf numFmtId="0" fontId="9" fillId="2" borderId="45" xfId="1" applyFont="1" applyFill="1" applyBorder="1" applyAlignment="1" applyProtection="1">
      <alignment horizontal="left"/>
    </xf>
    <xf numFmtId="0" fontId="9" fillId="2" borderId="26" xfId="1" applyFont="1" applyFill="1" applyBorder="1" applyAlignment="1" applyProtection="1">
      <alignment horizontal="left" vertical="center"/>
    </xf>
    <xf numFmtId="0" fontId="7" fillId="2" borderId="41" xfId="1" applyFont="1" applyFill="1" applyBorder="1" applyProtection="1">
      <alignment vertical="center"/>
    </xf>
    <xf numFmtId="0" fontId="7" fillId="2" borderId="28" xfId="1" applyFont="1" applyFill="1" applyBorder="1" applyProtection="1">
      <alignment vertical="center"/>
    </xf>
    <xf numFmtId="0" fontId="23" fillId="2" borderId="47" xfId="1" applyFont="1" applyFill="1" applyBorder="1" applyAlignment="1" applyProtection="1"/>
    <xf numFmtId="0" fontId="9" fillId="2" borderId="26" xfId="1" applyFont="1" applyFill="1" applyBorder="1" applyAlignment="1" applyProtection="1"/>
    <xf numFmtId="0" fontId="9" fillId="2" borderId="26" xfId="1" applyFont="1" applyFill="1" applyBorder="1" applyAlignment="1" applyProtection="1">
      <alignment horizontal="left"/>
    </xf>
    <xf numFmtId="0" fontId="7" fillId="2" borderId="48" xfId="1" applyFont="1" applyFill="1" applyBorder="1" applyAlignment="1" applyProtection="1">
      <alignment vertical="center"/>
    </xf>
    <xf numFmtId="0" fontId="7" fillId="2" borderId="28" xfId="1" applyFont="1" applyFill="1" applyBorder="1" applyAlignment="1" applyProtection="1">
      <alignment vertical="center"/>
    </xf>
    <xf numFmtId="0" fontId="7" fillId="2" borderId="49" xfId="1" applyFont="1" applyFill="1" applyBorder="1" applyAlignment="1" applyProtection="1">
      <alignment vertical="center"/>
    </xf>
    <xf numFmtId="0" fontId="5" fillId="0" borderId="4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3" fillId="0" borderId="38" xfId="1" applyFont="1" applyFill="1" applyBorder="1" applyAlignment="1" applyProtection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9" fillId="2" borderId="47" xfId="1" applyFont="1" applyFill="1" applyBorder="1" applyAlignment="1" applyProtection="1">
      <alignment horizontal="left"/>
    </xf>
    <xf numFmtId="0" fontId="9" fillId="2" borderId="50" xfId="1" applyFont="1" applyFill="1" applyBorder="1" applyAlignment="1" applyProtection="1">
      <alignment horizontal="left"/>
    </xf>
    <xf numFmtId="0" fontId="7" fillId="2" borderId="49" xfId="1" applyFont="1" applyFill="1" applyBorder="1" applyProtection="1">
      <alignment vertical="center"/>
    </xf>
    <xf numFmtId="0" fontId="9" fillId="2" borderId="50" xfId="1" applyFont="1" applyFill="1" applyBorder="1" applyAlignment="1" applyProtection="1">
      <alignment horizontal="left" vertical="center"/>
    </xf>
    <xf numFmtId="0" fontId="7" fillId="2" borderId="48" xfId="1" applyFont="1" applyFill="1" applyBorder="1" applyAlignment="1" applyProtection="1">
      <alignment horizontal="center" vertical="center"/>
    </xf>
    <xf numFmtId="0" fontId="5" fillId="2" borderId="44" xfId="1" applyFont="1" applyFill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horizontal="center" vertical="center"/>
    </xf>
    <xf numFmtId="0" fontId="0" fillId="0" borderId="40" xfId="0" applyFill="1" applyBorder="1">
      <alignment vertical="center"/>
    </xf>
    <xf numFmtId="0" fontId="0" fillId="0" borderId="39" xfId="0" applyFill="1" applyBorder="1">
      <alignment vertical="center"/>
    </xf>
    <xf numFmtId="0" fontId="10" fillId="2" borderId="8" xfId="1" applyFont="1" applyFill="1" applyBorder="1" applyProtection="1">
      <alignment vertical="center"/>
    </xf>
    <xf numFmtId="177" fontId="17" fillId="2" borderId="0" xfId="1" applyNumberFormat="1" applyFont="1" applyFill="1" applyBorder="1" applyAlignment="1" applyProtection="1">
      <alignment horizontal="center" vertical="center"/>
    </xf>
    <xf numFmtId="0" fontId="5" fillId="2" borderId="33" xfId="1" applyFont="1" applyFill="1" applyBorder="1" applyProtection="1">
      <alignment vertical="center"/>
    </xf>
    <xf numFmtId="0" fontId="8" fillId="2" borderId="5" xfId="1" applyFont="1" applyFill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7" fillId="2" borderId="9" xfId="1" applyFont="1" applyFill="1" applyBorder="1" applyProtection="1">
      <alignment vertical="center"/>
    </xf>
    <xf numFmtId="0" fontId="3" fillId="0" borderId="31" xfId="1" applyFont="1" applyFill="1" applyBorder="1" applyAlignment="1" applyProtection="1">
      <alignment horizontal="center" vertical="center"/>
    </xf>
    <xf numFmtId="0" fontId="7" fillId="2" borderId="1" xfId="1" applyFont="1" applyFill="1" applyBorder="1" applyProtection="1">
      <alignment vertical="center"/>
    </xf>
    <xf numFmtId="0" fontId="9" fillId="2" borderId="47" xfId="1" applyFont="1" applyFill="1" applyBorder="1" applyAlignment="1" applyProtection="1">
      <alignment horizontal="left" vertical="center"/>
    </xf>
    <xf numFmtId="0" fontId="3" fillId="0" borderId="24" xfId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7" fillId="2" borderId="2" xfId="1" applyFont="1" applyFill="1" applyBorder="1" applyProtection="1">
      <alignment vertical="center"/>
    </xf>
    <xf numFmtId="0" fontId="0" fillId="0" borderId="7" xfId="0" applyBorder="1">
      <alignment vertical="center"/>
    </xf>
    <xf numFmtId="0" fontId="9" fillId="2" borderId="46" xfId="1" applyFont="1" applyFill="1" applyBorder="1" applyAlignment="1" applyProtection="1">
      <alignment horizontal="center"/>
    </xf>
    <xf numFmtId="0" fontId="3" fillId="0" borderId="24" xfId="1" applyFont="1" applyFill="1" applyBorder="1" applyAlignment="1" applyProtection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1" fillId="6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9" fillId="2" borderId="10" xfId="1" applyFont="1" applyFill="1" applyBorder="1" applyProtection="1">
      <alignment vertical="center"/>
    </xf>
    <xf numFmtId="0" fontId="9" fillId="2" borderId="34" xfId="1" applyFont="1" applyFill="1" applyBorder="1" applyAlignment="1" applyProtection="1">
      <alignment horizontal="left" vertical="center"/>
    </xf>
    <xf numFmtId="0" fontId="43" fillId="0" borderId="7" xfId="0" applyFont="1" applyBorder="1">
      <alignment vertical="center"/>
    </xf>
    <xf numFmtId="0" fontId="9" fillId="2" borderId="9" xfId="1" applyFont="1" applyFill="1" applyBorder="1" applyAlignment="1" applyProtection="1">
      <alignment vertical="center"/>
    </xf>
    <xf numFmtId="0" fontId="23" fillId="0" borderId="7" xfId="0" applyFont="1" applyBorder="1" applyProtection="1">
      <alignment vertical="center"/>
    </xf>
    <xf numFmtId="177" fontId="46" fillId="2" borderId="6" xfId="1" applyNumberFormat="1" applyFont="1" applyFill="1" applyBorder="1" applyAlignment="1" applyProtection="1">
      <alignment horizontal="center" vertical="center"/>
    </xf>
    <xf numFmtId="177" fontId="46" fillId="2" borderId="9" xfId="1" applyNumberFormat="1" applyFont="1" applyFill="1" applyBorder="1" applyAlignment="1" applyProtection="1">
      <alignment horizontal="center" vertical="center"/>
    </xf>
    <xf numFmtId="177" fontId="46" fillId="2" borderId="2" xfId="1" applyNumberFormat="1" applyFont="1" applyFill="1" applyBorder="1" applyAlignment="1" applyProtection="1">
      <alignment horizontal="center" vertical="center"/>
    </xf>
    <xf numFmtId="176" fontId="36" fillId="11" borderId="29" xfId="1" applyNumberFormat="1" applyFont="1" applyFill="1" applyBorder="1" applyAlignment="1" applyProtection="1">
      <alignment horizontal="center" vertical="center"/>
      <protection locked="0"/>
    </xf>
    <xf numFmtId="176" fontId="36" fillId="11" borderId="6" xfId="1" applyNumberFormat="1" applyFont="1" applyFill="1" applyBorder="1" applyAlignment="1" applyProtection="1">
      <alignment horizontal="center" vertical="center"/>
      <protection locked="0"/>
    </xf>
    <xf numFmtId="178" fontId="36" fillId="11" borderId="9" xfId="1" applyNumberFormat="1" applyFont="1" applyFill="1" applyBorder="1" applyAlignment="1" applyProtection="1">
      <alignment horizontal="center" vertical="center"/>
      <protection locked="0"/>
    </xf>
    <xf numFmtId="181" fontId="36" fillId="11" borderId="29" xfId="1" applyNumberFormat="1" applyFont="1" applyFill="1" applyBorder="1" applyAlignment="1" applyProtection="1">
      <alignment horizontal="center" vertical="center"/>
      <protection locked="0"/>
    </xf>
    <xf numFmtId="177" fontId="36" fillId="11" borderId="6" xfId="1" applyNumberFormat="1" applyFont="1" applyFill="1" applyBorder="1" applyAlignment="1" applyProtection="1">
      <alignment horizontal="center" vertical="center"/>
      <protection locked="0"/>
    </xf>
    <xf numFmtId="181" fontId="36" fillId="11" borderId="6" xfId="1" applyNumberFormat="1" applyFont="1" applyFill="1" applyBorder="1" applyAlignment="1" applyProtection="1">
      <alignment horizontal="center" vertical="center"/>
      <protection locked="0"/>
    </xf>
    <xf numFmtId="0" fontId="36" fillId="11" borderId="2" xfId="0" applyFont="1" applyFill="1" applyBorder="1" applyAlignment="1" applyProtection="1">
      <alignment horizontal="center" vertical="center"/>
      <protection locked="0"/>
    </xf>
    <xf numFmtId="177" fontId="36" fillId="11" borderId="20" xfId="1" applyNumberFormat="1" applyFont="1" applyFill="1" applyBorder="1" applyAlignment="1" applyProtection="1">
      <alignment horizontal="center" vertical="center"/>
      <protection locked="0"/>
    </xf>
    <xf numFmtId="177" fontId="36" fillId="11" borderId="9" xfId="1" applyNumberFormat="1" applyFont="1" applyFill="1" applyBorder="1" applyAlignment="1" applyProtection="1">
      <alignment horizontal="center" vertical="center"/>
      <protection locked="0"/>
    </xf>
    <xf numFmtId="177" fontId="48" fillId="2" borderId="29" xfId="1" applyNumberFormat="1" applyFont="1" applyFill="1" applyBorder="1" applyAlignment="1" applyProtection="1">
      <alignment horizontal="center" vertical="center"/>
    </xf>
    <xf numFmtId="180" fontId="46" fillId="10" borderId="9" xfId="1" applyNumberFormat="1" applyFont="1" applyFill="1" applyBorder="1" applyAlignment="1" applyProtection="1">
      <alignment horizontal="center" vertical="center"/>
    </xf>
    <xf numFmtId="177" fontId="46" fillId="10" borderId="9" xfId="1" applyNumberFormat="1" applyFont="1" applyFill="1" applyBorder="1" applyAlignment="1" applyProtection="1">
      <alignment horizontal="center" vertical="center"/>
    </xf>
    <xf numFmtId="177" fontId="49" fillId="2" borderId="29" xfId="1" applyNumberFormat="1" applyFont="1" applyFill="1" applyBorder="1" applyAlignment="1" applyProtection="1">
      <alignment horizontal="center" vertical="center"/>
    </xf>
    <xf numFmtId="181" fontId="49" fillId="2" borderId="2" xfId="1" applyNumberFormat="1" applyFont="1" applyFill="1" applyBorder="1" applyAlignment="1" applyProtection="1">
      <alignment horizontal="center" vertical="center"/>
    </xf>
    <xf numFmtId="177" fontId="49" fillId="2" borderId="6" xfId="1" applyNumberFormat="1" applyFont="1" applyFill="1" applyBorder="1" applyAlignment="1" applyProtection="1">
      <alignment horizontal="center" vertical="center"/>
    </xf>
    <xf numFmtId="181" fontId="49" fillId="0" borderId="6" xfId="1" applyNumberFormat="1" applyFont="1" applyFill="1" applyBorder="1" applyAlignment="1" applyProtection="1">
      <alignment horizontal="center" vertical="center"/>
    </xf>
    <xf numFmtId="177" fontId="49" fillId="2" borderId="9" xfId="1" applyNumberFormat="1" applyFont="1" applyFill="1" applyBorder="1" applyAlignment="1" applyProtection="1">
      <alignment horizontal="center" vertical="center"/>
    </xf>
    <xf numFmtId="177" fontId="46" fillId="3" borderId="2" xfId="1" applyNumberFormat="1" applyFont="1" applyFill="1" applyBorder="1" applyAlignment="1" applyProtection="1">
      <alignment horizontal="center" vertical="center"/>
    </xf>
    <xf numFmtId="177" fontId="36" fillId="3" borderId="9" xfId="1" applyNumberFormat="1" applyFont="1" applyFill="1" applyBorder="1" applyAlignment="1" applyProtection="1">
      <alignment horizontal="center" vertical="center"/>
    </xf>
    <xf numFmtId="181" fontId="36" fillId="8" borderId="9" xfId="1" applyNumberFormat="1" applyFont="1" applyFill="1" applyBorder="1" applyAlignment="1" applyProtection="1">
      <alignment horizontal="center" vertical="center"/>
      <protection locked="0"/>
    </xf>
    <xf numFmtId="177" fontId="36" fillId="8" borderId="29" xfId="1" applyNumberFormat="1" applyFont="1" applyFill="1" applyBorder="1" applyAlignment="1" applyProtection="1">
      <alignment horizontal="center" vertical="center"/>
      <protection locked="0"/>
    </xf>
    <xf numFmtId="177" fontId="46" fillId="10" borderId="6" xfId="1" applyNumberFormat="1" applyFont="1" applyFill="1" applyBorder="1" applyAlignment="1" applyProtection="1">
      <alignment horizontal="center" vertical="center"/>
    </xf>
    <xf numFmtId="180" fontId="46" fillId="10" borderId="6" xfId="1" applyNumberFormat="1" applyFont="1" applyFill="1" applyBorder="1" applyAlignment="1" applyProtection="1">
      <alignment horizontal="center" vertical="center"/>
    </xf>
    <xf numFmtId="179" fontId="46" fillId="10" borderId="9" xfId="1" applyNumberFormat="1" applyFont="1" applyFill="1" applyBorder="1" applyAlignment="1" applyProtection="1">
      <alignment horizontal="center" vertical="center"/>
    </xf>
    <xf numFmtId="177" fontId="46" fillId="10" borderId="2" xfId="1" applyNumberFormat="1" applyFont="1" applyFill="1" applyBorder="1" applyAlignment="1" applyProtection="1">
      <alignment horizontal="center" vertical="center"/>
    </xf>
    <xf numFmtId="181" fontId="46" fillId="3" borderId="6" xfId="1" applyNumberFormat="1" applyFont="1" applyFill="1" applyBorder="1" applyAlignment="1" applyProtection="1">
      <alignment horizontal="center" vertical="center"/>
    </xf>
    <xf numFmtId="0" fontId="30" fillId="3" borderId="27" xfId="2" applyFont="1" applyFill="1" applyBorder="1" applyAlignment="1">
      <alignment horizontal="center" vertical="center"/>
    </xf>
    <xf numFmtId="2" fontId="34" fillId="3" borderId="29" xfId="2" applyNumberFormat="1" applyFont="1" applyFill="1" applyBorder="1" applyAlignment="1">
      <alignment horizontal="left"/>
    </xf>
    <xf numFmtId="2" fontId="34" fillId="3" borderId="6" xfId="2" applyNumberFormat="1" applyFont="1" applyFill="1" applyBorder="1" applyAlignment="1">
      <alignment horizontal="left"/>
    </xf>
    <xf numFmtId="2" fontId="34" fillId="3" borderId="20" xfId="2" applyNumberFormat="1" applyFont="1" applyFill="1" applyBorder="1" applyAlignment="1">
      <alignment horizontal="left"/>
    </xf>
    <xf numFmtId="2" fontId="34" fillId="3" borderId="27" xfId="2" applyNumberFormat="1" applyFont="1" applyFill="1" applyBorder="1" applyAlignment="1">
      <alignment horizontal="left"/>
    </xf>
    <xf numFmtId="2" fontId="34" fillId="3" borderId="30" xfId="2" applyNumberFormat="1" applyFont="1" applyFill="1" applyBorder="1" applyAlignment="1">
      <alignment horizontal="left"/>
    </xf>
    <xf numFmtId="0" fontId="30" fillId="4" borderId="20" xfId="2" applyFont="1" applyFill="1" applyBorder="1" applyAlignment="1">
      <alignment horizontal="center" vertical="center"/>
    </xf>
    <xf numFmtId="0" fontId="30" fillId="4" borderId="20" xfId="2" applyFont="1" applyFill="1" applyBorder="1" applyAlignment="1">
      <alignment horizontal="center" vertical="center" wrapText="1"/>
    </xf>
    <xf numFmtId="182" fontId="30" fillId="4" borderId="20" xfId="2" applyNumberFormat="1" applyFont="1" applyFill="1" applyBorder="1" applyAlignment="1">
      <alignment horizontal="center" vertical="center" wrapText="1"/>
    </xf>
    <xf numFmtId="0" fontId="30" fillId="4" borderId="30" xfId="2" applyFont="1" applyFill="1" applyBorder="1" applyAlignment="1"/>
    <xf numFmtId="0" fontId="30" fillId="4" borderId="30" xfId="2" applyFont="1" applyFill="1" applyBorder="1" applyAlignment="1">
      <alignment horizontal="center"/>
    </xf>
    <xf numFmtId="0" fontId="30" fillId="4" borderId="30" xfId="2" applyFont="1" applyFill="1" applyBorder="1" applyAlignment="1">
      <alignment horizontal="center" vertical="center"/>
    </xf>
    <xf numFmtId="182" fontId="30" fillId="4" borderId="30" xfId="2" applyNumberFormat="1" applyFont="1" applyFill="1" applyBorder="1" applyAlignment="1">
      <alignment horizontal="center" vertical="center"/>
    </xf>
    <xf numFmtId="0" fontId="30" fillId="4" borderId="42" xfId="2" applyFont="1" applyFill="1" applyBorder="1" applyAlignment="1">
      <alignment horizontal="center" vertical="center"/>
    </xf>
    <xf numFmtId="0" fontId="30" fillId="4" borderId="26" xfId="2" applyFont="1" applyFill="1" applyBorder="1" applyAlignment="1">
      <alignment horizontal="center" vertical="center"/>
    </xf>
    <xf numFmtId="0" fontId="30" fillId="4" borderId="27" xfId="2" applyFont="1" applyFill="1" applyBorder="1" applyAlignment="1">
      <alignment horizontal="left" vertical="center"/>
    </xf>
    <xf numFmtId="0" fontId="30" fillId="4" borderId="27" xfId="2" applyFont="1" applyFill="1" applyBorder="1" applyAlignment="1">
      <alignment horizontal="center" vertical="center"/>
    </xf>
    <xf numFmtId="0" fontId="30" fillId="4" borderId="28" xfId="2" applyFont="1" applyFill="1" applyBorder="1" applyAlignment="1">
      <alignment horizontal="center" vertical="center"/>
    </xf>
    <xf numFmtId="0" fontId="30" fillId="9" borderId="26" xfId="2" applyFont="1" applyFill="1" applyBorder="1" applyAlignment="1"/>
    <xf numFmtId="0" fontId="30" fillId="9" borderId="27" xfId="2" applyFont="1" applyFill="1" applyBorder="1" applyAlignment="1"/>
    <xf numFmtId="0" fontId="30" fillId="9" borderId="27" xfId="2" applyFont="1" applyFill="1" applyBorder="1" applyAlignment="1">
      <alignment horizontal="center"/>
    </xf>
    <xf numFmtId="0" fontId="30" fillId="9" borderId="27" xfId="2" applyFont="1" applyFill="1" applyBorder="1" applyAlignment="1">
      <alignment horizontal="center" vertical="center"/>
    </xf>
    <xf numFmtId="182" fontId="30" fillId="9" borderId="27" xfId="2" applyNumberFormat="1" applyFont="1" applyFill="1" applyBorder="1" applyAlignment="1">
      <alignment horizontal="center" vertical="center"/>
    </xf>
    <xf numFmtId="0" fontId="30" fillId="9" borderId="43" xfId="2" applyFont="1" applyFill="1" applyBorder="1" applyAlignment="1">
      <alignment horizontal="center" vertical="center"/>
    </xf>
    <xf numFmtId="0" fontId="30" fillId="9" borderId="41" xfId="2" applyFont="1" applyFill="1" applyBorder="1" applyAlignment="1">
      <alignment horizontal="center" vertical="center"/>
    </xf>
    <xf numFmtId="0" fontId="34" fillId="9" borderId="27" xfId="2" applyFont="1" applyFill="1" applyBorder="1" applyAlignment="1"/>
    <xf numFmtId="183" fontId="34" fillId="9" borderId="27" xfId="2" applyNumberFormat="1" applyFont="1" applyFill="1" applyBorder="1" applyAlignment="1">
      <alignment horizontal="left"/>
    </xf>
    <xf numFmtId="2" fontId="34" fillId="9" borderId="27" xfId="2" applyNumberFormat="1" applyFont="1" applyFill="1" applyBorder="1" applyAlignment="1">
      <alignment horizontal="left"/>
    </xf>
    <xf numFmtId="182" fontId="34" fillId="9" borderId="27" xfId="2" applyNumberFormat="1" applyFont="1" applyFill="1" applyBorder="1" applyAlignment="1">
      <alignment horizontal="left"/>
    </xf>
    <xf numFmtId="0" fontId="34" fillId="9" borderId="27" xfId="2" applyFont="1" applyFill="1" applyBorder="1" applyAlignment="1">
      <alignment horizontal="center"/>
    </xf>
    <xf numFmtId="0" fontId="34" fillId="9" borderId="28" xfId="2" applyFont="1" applyFill="1" applyBorder="1" applyAlignment="1"/>
    <xf numFmtId="0" fontId="31" fillId="0" borderId="0" xfId="3" applyFill="1"/>
    <xf numFmtId="177" fontId="49" fillId="3" borderId="2" xfId="1" applyNumberFormat="1" applyFont="1" applyFill="1" applyBorder="1" applyAlignment="1" applyProtection="1">
      <alignment horizontal="center" vertical="center"/>
    </xf>
    <xf numFmtId="0" fontId="39" fillId="5" borderId="12" xfId="1" applyFont="1" applyFill="1" applyBorder="1" applyAlignment="1" applyProtection="1">
      <alignment horizontal="left"/>
    </xf>
    <xf numFmtId="0" fontId="37" fillId="5" borderId="13" xfId="0" applyFont="1" applyFill="1" applyBorder="1" applyAlignment="1">
      <alignment horizontal="left"/>
    </xf>
    <xf numFmtId="0" fontId="3" fillId="4" borderId="24" xfId="1" applyFont="1" applyFill="1" applyBorder="1" applyAlignment="1" applyProtection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5" fillId="2" borderId="11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2" borderId="13" xfId="1" applyFont="1" applyFill="1" applyBorder="1" applyAlignment="1" applyProtection="1">
      <alignment horizontal="center" vertical="center"/>
    </xf>
    <xf numFmtId="0" fontId="24" fillId="4" borderId="11" xfId="0" applyFont="1" applyFill="1" applyBorder="1" applyAlignment="1" applyProtection="1">
      <alignment horizontal="left" vertical="center"/>
    </xf>
    <xf numFmtId="0" fontId="24" fillId="4" borderId="12" xfId="0" applyFont="1" applyFill="1" applyBorder="1" applyAlignment="1" applyProtection="1">
      <alignment horizontal="left" vertical="center"/>
    </xf>
    <xf numFmtId="0" fontId="24" fillId="4" borderId="13" xfId="0" applyFont="1" applyFill="1" applyBorder="1" applyAlignment="1" applyProtection="1">
      <alignment horizontal="left" vertical="center"/>
    </xf>
    <xf numFmtId="0" fontId="3" fillId="4" borderId="35" xfId="1" applyFont="1" applyFill="1" applyBorder="1" applyAlignment="1" applyProtection="1">
      <alignment vertical="center"/>
    </xf>
    <xf numFmtId="0" fontId="3" fillId="4" borderId="36" xfId="1" applyFont="1" applyFill="1" applyBorder="1" applyAlignment="1" applyProtection="1">
      <alignment vertical="center"/>
    </xf>
    <xf numFmtId="0" fontId="3" fillId="4" borderId="14" xfId="1" applyFont="1" applyFill="1" applyBorder="1" applyAlignment="1" applyProtection="1">
      <alignment vertical="center"/>
    </xf>
    <xf numFmtId="0" fontId="3" fillId="4" borderId="37" xfId="1" applyFont="1" applyFill="1" applyBorder="1" applyAlignment="1" applyProtection="1">
      <alignment vertical="center"/>
    </xf>
    <xf numFmtId="0" fontId="3" fillId="4" borderId="21" xfId="1" applyFont="1" applyFill="1" applyBorder="1" applyAlignment="1" applyProtection="1">
      <alignment horizontal="left" vertical="center"/>
    </xf>
    <xf numFmtId="0" fontId="0" fillId="4" borderId="22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38" fillId="5" borderId="11" xfId="1" applyFont="1" applyFill="1" applyBorder="1" applyAlignment="1" applyProtection="1">
      <alignment horizontal="center"/>
    </xf>
    <xf numFmtId="0" fontId="37" fillId="5" borderId="12" xfId="0" applyFont="1" applyFill="1" applyBorder="1" applyAlignment="1">
      <alignment horizontal="center"/>
    </xf>
    <xf numFmtId="0" fontId="27" fillId="2" borderId="31" xfId="1" applyFont="1" applyFill="1" applyBorder="1" applyAlignment="1" applyProtection="1">
      <alignment horizontal="right" vertical="center"/>
    </xf>
    <xf numFmtId="0" fontId="27" fillId="2" borderId="16" xfId="1" applyFont="1" applyFill="1" applyBorder="1" applyAlignment="1" applyProtection="1">
      <alignment horizontal="right" vertical="center"/>
    </xf>
    <xf numFmtId="0" fontId="27" fillId="2" borderId="17" xfId="1" applyFont="1" applyFill="1" applyBorder="1" applyAlignment="1" applyProtection="1">
      <alignment horizontal="right" vertical="center"/>
    </xf>
    <xf numFmtId="0" fontId="3" fillId="2" borderId="24" xfId="1" applyFont="1" applyFill="1" applyBorder="1" applyAlignment="1" applyProtection="1">
      <alignment vertical="top" wrapText="1"/>
    </xf>
    <xf numFmtId="0" fontId="24" fillId="2" borderId="4" xfId="1" applyFont="1" applyFill="1" applyBorder="1" applyAlignment="1" applyProtection="1">
      <alignment vertical="top" wrapText="1"/>
    </xf>
    <xf numFmtId="0" fontId="24" fillId="2" borderId="25" xfId="1" applyFont="1" applyFill="1" applyBorder="1" applyAlignment="1" applyProtection="1">
      <alignment vertical="top" wrapText="1"/>
    </xf>
    <xf numFmtId="0" fontId="3" fillId="2" borderId="18" xfId="1" applyFont="1" applyFill="1" applyBorder="1" applyAlignment="1" applyProtection="1">
      <alignment vertical="top" wrapText="1"/>
    </xf>
    <xf numFmtId="0" fontId="24" fillId="2" borderId="0" xfId="1" applyFont="1" applyFill="1" applyBorder="1" applyAlignment="1" applyProtection="1">
      <alignment vertical="top" wrapText="1"/>
    </xf>
    <xf numFmtId="0" fontId="24" fillId="2" borderId="15" xfId="1" applyFont="1" applyFill="1" applyBorder="1" applyAlignment="1" applyProtection="1">
      <alignment vertical="top" wrapText="1"/>
    </xf>
    <xf numFmtId="0" fontId="24" fillId="2" borderId="31" xfId="0" applyFont="1" applyFill="1" applyBorder="1" applyAlignment="1" applyProtection="1">
      <alignment vertical="top" wrapText="1"/>
    </xf>
    <xf numFmtId="0" fontId="24" fillId="2" borderId="16" xfId="0" applyFont="1" applyFill="1" applyBorder="1" applyAlignment="1" applyProtection="1">
      <alignment vertical="top" wrapText="1"/>
    </xf>
    <xf numFmtId="0" fontId="24" fillId="2" borderId="17" xfId="0" applyFont="1" applyFill="1" applyBorder="1" applyAlignment="1" applyProtection="1">
      <alignment vertical="top" wrapText="1"/>
    </xf>
    <xf numFmtId="0" fontId="5" fillId="2" borderId="24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2" borderId="25" xfId="1" applyFont="1" applyFill="1" applyBorder="1" applyAlignment="1" applyProtection="1">
      <alignment horizontal="center"/>
    </xf>
    <xf numFmtId="0" fontId="3" fillId="4" borderId="35" xfId="1" applyFont="1" applyFill="1" applyBorder="1" applyAlignment="1" applyProtection="1">
      <alignment horizontal="left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37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3" fillId="4" borderId="51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3" fillId="4" borderId="52" xfId="1" applyFont="1" applyFill="1" applyBorder="1" applyAlignment="1" applyProtection="1">
      <alignment horizontal="left" vertical="center"/>
    </xf>
    <xf numFmtId="0" fontId="7" fillId="2" borderId="35" xfId="1" applyFont="1" applyFill="1" applyBorder="1" applyAlignment="1" applyProtection="1">
      <alignment horizontal="center" vertical="center"/>
    </xf>
    <xf numFmtId="0" fontId="7" fillId="2" borderId="36" xfId="1" applyFont="1" applyFill="1" applyBorder="1" applyAlignment="1" applyProtection="1">
      <alignment horizontal="center" vertical="center"/>
    </xf>
    <xf numFmtId="0" fontId="7" fillId="2" borderId="32" xfId="1" applyFont="1" applyFill="1" applyBorder="1" applyAlignment="1" applyProtection="1">
      <alignment horizontal="center" vertical="center"/>
    </xf>
    <xf numFmtId="0" fontId="7" fillId="2" borderId="37" xfId="1" applyFont="1" applyFill="1" applyBorder="1" applyAlignment="1" applyProtection="1">
      <alignment horizontal="center" vertical="center"/>
    </xf>
    <xf numFmtId="177" fontId="46" fillId="0" borderId="9" xfId="1" applyNumberFormat="1" applyFont="1" applyFill="1" applyBorder="1" applyAlignment="1" applyProtection="1">
      <alignment horizontal="center" vertical="center"/>
    </xf>
    <xf numFmtId="181" fontId="46" fillId="10" borderId="6" xfId="1" applyNumberFormat="1" applyFont="1" applyFill="1" applyBorder="1" applyAlignment="1" applyProtection="1">
      <alignment horizontal="center" vertical="center"/>
    </xf>
  </cellXfs>
  <cellStyles count="5">
    <cellStyle name="一般" xfId="0" builtinId="0"/>
    <cellStyle name="一般 2" xfId="4"/>
    <cellStyle name="一般_Sheet1" xfId="2"/>
    <cellStyle name="常规 2" xfId="1"/>
    <cellStyle name="常规_Flyback Transformer design for 3706" xfId="3"/>
  </cellStyles>
  <dxfs count="7">
    <dxf>
      <font>
        <b/>
        <i/>
        <color rgb="FF0000FF"/>
      </font>
      <fill>
        <patternFill>
          <bgColor rgb="FFFFFF00"/>
        </patternFill>
      </fill>
    </dxf>
    <dxf>
      <font>
        <b/>
        <i/>
        <color rgb="FF0000FF"/>
      </font>
      <fill>
        <patternFill>
          <bgColor rgb="FFFFFF00"/>
        </patternFill>
      </fill>
    </dxf>
    <dxf>
      <font>
        <b/>
        <i/>
        <color rgb="FF0000FF"/>
      </font>
      <fill>
        <patternFill>
          <bgColor rgb="FFFFFF00"/>
        </patternFill>
      </fill>
    </dxf>
    <dxf>
      <font>
        <b/>
        <i/>
        <color rgb="FF0000FF"/>
      </font>
      <fill>
        <patternFill>
          <bgColor rgb="FFFFFF00"/>
        </patternFill>
      </fill>
    </dxf>
    <dxf>
      <font>
        <b/>
        <i/>
        <color rgb="FF0000FF"/>
      </font>
      <fill>
        <patternFill>
          <bgColor rgb="FFFF0000"/>
        </patternFill>
      </fill>
    </dxf>
    <dxf>
      <font>
        <b/>
        <i/>
        <color rgb="FF0000FF"/>
      </font>
      <fill>
        <patternFill patternType="solid">
          <bgColor rgb="FFFF6699"/>
        </patternFill>
      </fill>
    </dxf>
    <dxf>
      <font>
        <b/>
        <i/>
        <color rgb="FF0000FF"/>
      </font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800080"/>
      <color rgb="FFFFFF99"/>
      <color rgb="FF0000FF"/>
      <color rgb="FF660066"/>
      <color rgb="FFFF6699"/>
      <color rgb="FFFF99CC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54</xdr:row>
          <xdr:rowOff>9525</xdr:rowOff>
        </xdr:from>
        <xdr:to>
          <xdr:col>7</xdr:col>
          <xdr:colOff>76200</xdr:colOff>
          <xdr:row>73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_su/AppData/Local/Temp/notes18476F/AL1788%20design%20sheet%20for%20flyback%20201612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er"/>
      <sheetName val="Worksheet"/>
      <sheetName val="Sheet2"/>
      <sheetName val="Core"/>
      <sheetName val="Sheet4"/>
    </sheetNames>
    <sheetDataSet>
      <sheetData sheetId="0"/>
      <sheetData sheetId="1">
        <row r="32">
          <cell r="B32">
            <v>0.25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tabSelected="1" topLeftCell="B1" workbookViewId="0">
      <selection activeCell="C51" sqref="C51"/>
    </sheetView>
  </sheetViews>
  <sheetFormatPr defaultRowHeight="16.5"/>
  <cols>
    <col min="2" max="2" width="38.125" bestFit="1" customWidth="1"/>
    <col min="3" max="3" width="10.25" customWidth="1"/>
    <col min="4" max="4" width="9.25" customWidth="1"/>
    <col min="5" max="5" width="7.5" customWidth="1"/>
    <col min="6" max="6" width="38" customWidth="1"/>
    <col min="7" max="7" width="12.875" bestFit="1" customWidth="1"/>
    <col min="8" max="8" width="10.25" customWidth="1"/>
    <col min="9" max="9" width="5.75" bestFit="1" customWidth="1"/>
  </cols>
  <sheetData>
    <row r="1" spans="2:11" ht="27" thickBot="1">
      <c r="B1" s="189" t="s">
        <v>428</v>
      </c>
      <c r="C1" s="190"/>
      <c r="D1" s="190"/>
      <c r="E1" s="190"/>
      <c r="F1" s="190"/>
      <c r="G1" s="171" t="s">
        <v>443</v>
      </c>
      <c r="H1" s="172"/>
      <c r="J1" s="11" t="s">
        <v>56</v>
      </c>
    </row>
    <row r="2" spans="2:11" ht="17.25" thickBot="1">
      <c r="B2" s="191"/>
      <c r="C2" s="192"/>
      <c r="D2" s="192"/>
      <c r="E2" s="192"/>
      <c r="F2" s="192"/>
      <c r="G2" s="192"/>
      <c r="H2" s="193"/>
      <c r="J2" s="11"/>
    </row>
    <row r="3" spans="2:11">
      <c r="B3" s="194" t="s">
        <v>460</v>
      </c>
      <c r="C3" s="195"/>
      <c r="D3" s="195"/>
      <c r="E3" s="195"/>
      <c r="F3" s="195"/>
      <c r="G3" s="195"/>
      <c r="H3" s="196"/>
      <c r="J3" s="11"/>
    </row>
    <row r="4" spans="2:11">
      <c r="B4" s="197"/>
      <c r="C4" s="198"/>
      <c r="D4" s="198"/>
      <c r="E4" s="198"/>
      <c r="F4" s="198"/>
      <c r="G4" s="198"/>
      <c r="H4" s="199"/>
      <c r="J4" s="11"/>
    </row>
    <row r="5" spans="2:11" ht="17.25" thickBot="1">
      <c r="B5" s="200"/>
      <c r="C5" s="201"/>
      <c r="D5" s="201"/>
      <c r="E5" s="201"/>
      <c r="F5" s="201"/>
      <c r="G5" s="201"/>
      <c r="H5" s="202"/>
      <c r="J5" s="11"/>
    </row>
    <row r="6" spans="2:11" ht="17.25" thickBot="1">
      <c r="B6" s="203"/>
      <c r="C6" s="204"/>
      <c r="D6" s="204"/>
      <c r="E6" s="204"/>
      <c r="F6" s="204"/>
      <c r="G6" s="204"/>
      <c r="H6" s="205"/>
      <c r="J6" s="11"/>
    </row>
    <row r="7" spans="2:11" ht="17.25" thickBot="1">
      <c r="B7" s="206" t="s">
        <v>0</v>
      </c>
      <c r="C7" s="207"/>
      <c r="D7" s="208"/>
      <c r="E7" s="68"/>
      <c r="F7" s="206" t="s">
        <v>1</v>
      </c>
      <c r="G7" s="207"/>
      <c r="H7" s="208"/>
      <c r="J7" s="11" t="s">
        <v>57</v>
      </c>
    </row>
    <row r="8" spans="2:11" s="11" customFormat="1" ht="18.75">
      <c r="B8" s="55" t="s">
        <v>445</v>
      </c>
      <c r="C8" s="112">
        <v>90</v>
      </c>
      <c r="D8" s="56" t="s">
        <v>2</v>
      </c>
      <c r="E8" s="69"/>
      <c r="F8" s="55" t="s">
        <v>3</v>
      </c>
      <c r="G8" s="115">
        <v>25</v>
      </c>
      <c r="H8" s="105" t="s">
        <v>4</v>
      </c>
      <c r="J8" s="24" t="s">
        <v>59</v>
      </c>
    </row>
    <row r="9" spans="2:11" s="11" customFormat="1" ht="18.75">
      <c r="B9" s="1" t="s">
        <v>446</v>
      </c>
      <c r="C9" s="113">
        <v>264</v>
      </c>
      <c r="D9" s="2" t="s">
        <v>5</v>
      </c>
      <c r="E9" s="69"/>
      <c r="F9" s="1" t="s">
        <v>6</v>
      </c>
      <c r="G9" s="116">
        <v>0.35</v>
      </c>
      <c r="H9" s="4" t="s">
        <v>7</v>
      </c>
      <c r="J9" s="11" t="s">
        <v>452</v>
      </c>
    </row>
    <row r="10" spans="2:11" s="11" customFormat="1" ht="15.75">
      <c r="B10" s="85" t="s">
        <v>447</v>
      </c>
      <c r="C10" s="113">
        <v>60</v>
      </c>
      <c r="D10" s="2" t="s">
        <v>8</v>
      </c>
      <c r="E10" s="69"/>
      <c r="F10" s="1" t="s">
        <v>15</v>
      </c>
      <c r="G10" s="117">
        <v>650</v>
      </c>
      <c r="H10" s="2" t="s">
        <v>16</v>
      </c>
      <c r="J10" s="11" t="s">
        <v>451</v>
      </c>
    </row>
    <row r="11" spans="2:11" s="11" customFormat="1" ht="15">
      <c r="B11" s="1" t="s">
        <v>418</v>
      </c>
      <c r="C11" s="113">
        <v>65</v>
      </c>
      <c r="D11" s="2" t="s">
        <v>9</v>
      </c>
      <c r="E11" s="69"/>
      <c r="F11" s="1" t="s">
        <v>19</v>
      </c>
      <c r="G11" s="116">
        <v>0.9</v>
      </c>
      <c r="H11" s="2" t="s">
        <v>16</v>
      </c>
    </row>
    <row r="12" spans="2:11" s="11" customFormat="1" ht="18.75">
      <c r="B12" s="103" t="str">
        <f>IF(C11&gt;80,"請調降fsw小於80KHz","fsw設定 OK!")</f>
        <v>fsw設定 OK!</v>
      </c>
      <c r="C12" s="86"/>
      <c r="D12" s="108"/>
      <c r="E12" s="69"/>
      <c r="F12" s="1" t="s">
        <v>448</v>
      </c>
      <c r="G12" s="109">
        <f>G8*G9</f>
        <v>8.75</v>
      </c>
      <c r="H12" s="5" t="s">
        <v>441</v>
      </c>
    </row>
    <row r="13" spans="2:11" s="11" customFormat="1" ht="19.5" thickBot="1">
      <c r="B13" s="6" t="s">
        <v>10</v>
      </c>
      <c r="C13" s="114">
        <v>0.8</v>
      </c>
      <c r="D13" s="7"/>
      <c r="E13" s="102"/>
      <c r="F13" s="6" t="s">
        <v>449</v>
      </c>
      <c r="G13" s="110">
        <f>G12/C13</f>
        <v>10.9375</v>
      </c>
      <c r="H13" s="104" t="s">
        <v>441</v>
      </c>
    </row>
    <row r="14" spans="2:11" s="11" customFormat="1" thickBot="1">
      <c r="B14" s="209"/>
      <c r="C14" s="209"/>
      <c r="D14" s="209"/>
      <c r="E14" s="209"/>
      <c r="F14" s="209"/>
      <c r="G14" s="209"/>
      <c r="H14" s="209"/>
      <c r="J14" s="11" t="s">
        <v>14</v>
      </c>
    </row>
    <row r="15" spans="2:11" s="11" customFormat="1" ht="17.25" thickBot="1">
      <c r="B15" s="210" t="s">
        <v>13</v>
      </c>
      <c r="C15" s="211"/>
      <c r="D15" s="211"/>
      <c r="E15" s="211"/>
      <c r="F15" s="211"/>
      <c r="G15" s="211"/>
      <c r="H15" s="212"/>
      <c r="I15"/>
      <c r="J15" s="11" t="s">
        <v>18</v>
      </c>
      <c r="K15"/>
    </row>
    <row r="16" spans="2:11" s="11" customFormat="1">
      <c r="B16" s="89" t="s">
        <v>17</v>
      </c>
      <c r="C16" s="170">
        <f>(C8*1.414*1.3)/((G8+G11)*2.6)</f>
        <v>2.4567567567567563</v>
      </c>
      <c r="D16" s="90"/>
      <c r="E16" s="91"/>
      <c r="F16" s="94" t="s">
        <v>20</v>
      </c>
      <c r="G16" s="170">
        <f>(C9*1.414*0.65)/((G8+G11)*2.8)</f>
        <v>3.3458687258687263</v>
      </c>
      <c r="H16" s="12"/>
      <c r="I16"/>
      <c r="J16" s="11" t="s">
        <v>21</v>
      </c>
      <c r="K16"/>
    </row>
    <row r="17" spans="1:10">
      <c r="B17" s="57" t="s">
        <v>22</v>
      </c>
      <c r="C17" s="119">
        <v>2.4</v>
      </c>
      <c r="D17" s="96" t="str">
        <f>IF(C17&lt;C16,"OK","Fail")</f>
        <v>OK</v>
      </c>
      <c r="E17" s="92"/>
      <c r="F17" s="93"/>
      <c r="G17" s="93"/>
      <c r="H17" s="95"/>
      <c r="J17" s="11" t="s">
        <v>58</v>
      </c>
    </row>
    <row r="18" spans="1:10" ht="19.5" thickBot="1">
      <c r="B18" s="6" t="s">
        <v>450</v>
      </c>
      <c r="C18" s="123">
        <f>1/(1+C43/((G8+G11)*C17))</f>
        <v>0.32815964523281593</v>
      </c>
      <c r="D18" s="8"/>
      <c r="E18" s="88"/>
      <c r="F18" s="87" t="s">
        <v>23</v>
      </c>
      <c r="G18" s="135" t="str">
        <f>IF(C47*C34&lt;=1.25,"OK","Decrease Nt")</f>
        <v>OK</v>
      </c>
      <c r="H18" s="7"/>
      <c r="J18" s="11" t="s">
        <v>60</v>
      </c>
    </row>
    <row r="19" spans="1:10" ht="17.25" thickBot="1">
      <c r="B19" s="9"/>
      <c r="C19" s="21"/>
      <c r="D19" s="10"/>
      <c r="E19" s="21"/>
      <c r="F19" s="9"/>
      <c r="G19" s="21"/>
      <c r="H19" s="20"/>
      <c r="J19" s="11"/>
    </row>
    <row r="20" spans="1:10" ht="17.25" thickBot="1">
      <c r="B20" s="173" t="s">
        <v>26</v>
      </c>
      <c r="C20" s="174"/>
      <c r="D20" s="174"/>
      <c r="E20" s="174"/>
      <c r="F20" s="174"/>
      <c r="G20" s="174"/>
      <c r="H20" s="175"/>
      <c r="J20" s="11" t="s">
        <v>61</v>
      </c>
    </row>
    <row r="21" spans="1:10">
      <c r="B21" s="19" t="s">
        <v>27</v>
      </c>
      <c r="C21" s="129">
        <f>C43*G47/C47/1000</f>
        <v>0.61337823176519457</v>
      </c>
      <c r="D21" s="73" t="s">
        <v>28</v>
      </c>
      <c r="E21" s="97"/>
      <c r="F21" s="19" t="s">
        <v>29</v>
      </c>
      <c r="G21" s="118">
        <v>0.61</v>
      </c>
      <c r="H21" s="12" t="s">
        <v>28</v>
      </c>
      <c r="J21" s="11" t="s">
        <v>64</v>
      </c>
    </row>
    <row r="22" spans="1:10">
      <c r="B22" s="13" t="s">
        <v>30</v>
      </c>
      <c r="C22" s="116">
        <v>0.25</v>
      </c>
      <c r="D22" s="59" t="s">
        <v>31</v>
      </c>
      <c r="E22" s="98"/>
      <c r="F22" s="100" t="str">
        <f>IF((C21*0.9)&gt;G21,("請調升感量或fsw"),(IF((C21*1.1)&lt;G21,"請調降電感量或fsw","電感量設定 OK!")))</f>
        <v>電感量設定 OK!</v>
      </c>
      <c r="G22" s="101"/>
      <c r="H22" s="106"/>
      <c r="J22" s="11" t="s">
        <v>456</v>
      </c>
    </row>
    <row r="23" spans="1:10">
      <c r="B23" s="13" t="s">
        <v>34</v>
      </c>
      <c r="C23" s="116" t="s">
        <v>457</v>
      </c>
      <c r="D23" s="64"/>
      <c r="E23" s="98"/>
      <c r="F23" s="13" t="s">
        <v>32</v>
      </c>
      <c r="G23" s="133">
        <f>G21*C47/C22/C24*1000</f>
        <v>21.477228688861409</v>
      </c>
      <c r="H23" s="4" t="s">
        <v>33</v>
      </c>
      <c r="J23" s="25" t="s">
        <v>65</v>
      </c>
    </row>
    <row r="24" spans="1:10">
      <c r="B24" s="13" t="s">
        <v>36</v>
      </c>
      <c r="C24" s="116">
        <v>119</v>
      </c>
      <c r="D24" s="59" t="s">
        <v>458</v>
      </c>
      <c r="E24" s="98"/>
      <c r="F24" s="13" t="s">
        <v>35</v>
      </c>
      <c r="G24" s="133">
        <f>G23/C17</f>
        <v>8.9488452870255877</v>
      </c>
      <c r="H24" s="4" t="s">
        <v>33</v>
      </c>
      <c r="J24" s="11" t="s">
        <v>455</v>
      </c>
    </row>
    <row r="25" spans="1:10">
      <c r="B25" s="13" t="s">
        <v>48</v>
      </c>
      <c r="C25" s="116">
        <v>6</v>
      </c>
      <c r="D25" s="64" t="s">
        <v>459</v>
      </c>
      <c r="E25" s="98"/>
      <c r="F25" s="13" t="s">
        <v>37</v>
      </c>
      <c r="G25" s="134">
        <f>C27/G8*G24</f>
        <v>8.9488452870255877</v>
      </c>
      <c r="H25" s="4" t="s">
        <v>33</v>
      </c>
      <c r="J25" s="11" t="s">
        <v>454</v>
      </c>
    </row>
    <row r="26" spans="1:10">
      <c r="B26" s="13" t="s">
        <v>40</v>
      </c>
      <c r="C26" s="116">
        <v>0.95</v>
      </c>
      <c r="D26" s="64"/>
      <c r="E26" s="98"/>
      <c r="F26" s="13" t="s">
        <v>38</v>
      </c>
      <c r="G26" s="133">
        <f>SQRT(C45/C25/3.14*4)</f>
        <v>0.16063024609740106</v>
      </c>
      <c r="H26" s="4" t="s">
        <v>39</v>
      </c>
    </row>
    <row r="27" spans="1:10" ht="17.25" thickBot="1">
      <c r="B27" s="18" t="s">
        <v>43</v>
      </c>
      <c r="C27" s="120">
        <v>25</v>
      </c>
      <c r="D27" s="74" t="s">
        <v>44</v>
      </c>
      <c r="E27" s="99"/>
      <c r="F27" s="18" t="s">
        <v>41</v>
      </c>
      <c r="G27" s="123">
        <f>SQRT(G46/SQRT(2)/C25/3.14*4)</f>
        <v>0.4226117470163967</v>
      </c>
      <c r="H27" s="7" t="s">
        <v>42</v>
      </c>
    </row>
    <row r="28" spans="1:10" ht="17.25" thickBot="1">
      <c r="A28" s="54"/>
      <c r="B28" s="20"/>
      <c r="C28" s="83"/>
      <c r="D28" s="10"/>
      <c r="E28" s="17"/>
      <c r="F28" s="3"/>
      <c r="G28" s="23"/>
      <c r="H28" s="10"/>
      <c r="I28" s="54"/>
      <c r="J28" s="54"/>
    </row>
    <row r="29" spans="1:10" ht="17.25" thickBot="1">
      <c r="B29" s="179" t="s">
        <v>52</v>
      </c>
      <c r="C29" s="180"/>
      <c r="D29" s="180"/>
      <c r="E29" s="180"/>
      <c r="F29" s="180"/>
      <c r="G29" s="180"/>
      <c r="H29" s="181"/>
      <c r="J29" s="11" t="s">
        <v>63</v>
      </c>
    </row>
    <row r="30" spans="1:10" ht="18.75">
      <c r="B30" s="55" t="s">
        <v>439</v>
      </c>
      <c r="C30" s="121">
        <f>(2*G21*C46*(1+(C43/(C17*(G8+G11)))))/C43*1000</f>
        <v>5.0208042864500007</v>
      </c>
      <c r="D30" s="58" t="s">
        <v>51</v>
      </c>
      <c r="E30" s="81"/>
      <c r="F30" s="60" t="s">
        <v>440</v>
      </c>
      <c r="G30" s="124">
        <f>(C43*C30)/(C17*(G8+G11))</f>
        <v>10.279079045907773</v>
      </c>
      <c r="H30" s="56" t="s">
        <v>51</v>
      </c>
      <c r="J30" t="s">
        <v>462</v>
      </c>
    </row>
    <row r="31" spans="1:10" ht="17.25" thickBot="1">
      <c r="B31" s="82" t="s">
        <v>427</v>
      </c>
      <c r="C31" s="122">
        <f>1/(C30+G30)*10^3</f>
        <v>65.35997551596337</v>
      </c>
      <c r="D31" s="74" t="s">
        <v>53</v>
      </c>
      <c r="E31" s="80"/>
      <c r="F31" s="75"/>
      <c r="G31" s="217"/>
      <c r="H31" s="7"/>
    </row>
    <row r="32" spans="1:10" ht="17.25" thickBot="1"/>
    <row r="33" spans="2:10" ht="17.25" thickBot="1">
      <c r="B33" s="186" t="s">
        <v>54</v>
      </c>
      <c r="C33" s="187"/>
      <c r="D33" s="187"/>
      <c r="E33" s="187"/>
      <c r="F33" s="187"/>
      <c r="G33" s="187"/>
      <c r="H33" s="188"/>
      <c r="J33" s="24" t="s">
        <v>411</v>
      </c>
    </row>
    <row r="34" spans="2:10" ht="17.25" thickBot="1">
      <c r="B34" s="19" t="s">
        <v>426</v>
      </c>
      <c r="C34" s="136">
        <f>(0.5/C47)*0.9</f>
        <v>0.42961272564405856</v>
      </c>
      <c r="D34" s="73" t="s">
        <v>25</v>
      </c>
      <c r="E34" s="78"/>
      <c r="F34" s="77" t="s">
        <v>55</v>
      </c>
      <c r="G34" s="111">
        <f>C45*C45*C34*2000</f>
        <v>12.689901353056802</v>
      </c>
      <c r="H34" s="12" t="s">
        <v>442</v>
      </c>
      <c r="J34" s="11" t="s">
        <v>62</v>
      </c>
    </row>
    <row r="35" spans="2:10" ht="17.25" thickBot="1">
      <c r="B35" s="176"/>
      <c r="C35" s="177"/>
      <c r="D35" s="177"/>
      <c r="E35" s="177"/>
      <c r="F35" s="177"/>
      <c r="G35" s="177"/>
      <c r="H35" s="178"/>
      <c r="J35" t="s">
        <v>417</v>
      </c>
    </row>
    <row r="36" spans="2:10" ht="17.25" thickBot="1">
      <c r="B36" s="9"/>
      <c r="C36" s="21"/>
      <c r="D36" s="10"/>
      <c r="E36" s="21"/>
      <c r="F36" s="9"/>
      <c r="G36" s="21"/>
      <c r="H36" s="20"/>
    </row>
    <row r="37" spans="2:10" ht="17.25" thickBot="1">
      <c r="B37" s="173" t="s">
        <v>416</v>
      </c>
      <c r="C37" s="174"/>
      <c r="D37" s="174"/>
      <c r="E37" s="174"/>
      <c r="F37" s="174"/>
      <c r="G37" s="174"/>
      <c r="H37" s="175"/>
      <c r="J37" s="24" t="s">
        <v>414</v>
      </c>
    </row>
    <row r="38" spans="2:10">
      <c r="B38" s="19" t="s">
        <v>43</v>
      </c>
      <c r="C38" s="125">
        <f>C27</f>
        <v>25</v>
      </c>
      <c r="D38" s="73" t="s">
        <v>4</v>
      </c>
      <c r="E38" s="79"/>
      <c r="F38" s="1" t="s">
        <v>45</v>
      </c>
      <c r="G38" s="126">
        <f>G23/G25</f>
        <v>2.4</v>
      </c>
      <c r="H38" s="2"/>
      <c r="J38" t="s">
        <v>412</v>
      </c>
    </row>
    <row r="39" spans="2:10">
      <c r="B39" s="1" t="s">
        <v>463</v>
      </c>
      <c r="C39" s="137">
        <f>(0.65*1.414*C9)/(432*G38)*1000</f>
        <v>234.03009259259261</v>
      </c>
      <c r="D39" s="59" t="s">
        <v>46</v>
      </c>
      <c r="E39" s="14"/>
      <c r="F39" s="61" t="s">
        <v>464</v>
      </c>
      <c r="G39" s="137">
        <f>1.414*C9/(650*G38)*1000</f>
        <v>239.2923076923077</v>
      </c>
      <c r="H39" s="4" t="s">
        <v>46</v>
      </c>
      <c r="J39" t="s">
        <v>453</v>
      </c>
    </row>
    <row r="40" spans="2:10" ht="17.25" thickBot="1">
      <c r="B40" s="6" t="s">
        <v>413</v>
      </c>
      <c r="C40" s="131">
        <v>240</v>
      </c>
      <c r="D40" s="76" t="s">
        <v>46</v>
      </c>
      <c r="E40" s="15"/>
      <c r="F40" s="67" t="s">
        <v>47</v>
      </c>
      <c r="G40" s="130">
        <f>IF(C40&lt;C39,"請調升R5",(IF(C40&lt;G39,"Fail",(IF(C40&gt;G39*1.1,"請調降R5",(1.2*C40/(C38-1.2)))))))</f>
        <v>12.100840336134453</v>
      </c>
      <c r="H40" s="7" t="s">
        <v>415</v>
      </c>
    </row>
    <row r="41" spans="2:10" ht="17.25" thickBot="1"/>
    <row r="42" spans="2:10" ht="17.25" thickBot="1">
      <c r="B42" s="182" t="s">
        <v>24</v>
      </c>
      <c r="C42" s="183"/>
      <c r="D42" s="183"/>
      <c r="E42" s="184"/>
      <c r="F42" s="183"/>
      <c r="G42" s="183"/>
      <c r="H42" s="185"/>
    </row>
    <row r="43" spans="2:10" ht="18.75">
      <c r="B43" s="19" t="s">
        <v>438</v>
      </c>
      <c r="C43" s="125">
        <f>C8*1.414</f>
        <v>127.25999999999999</v>
      </c>
      <c r="D43" s="62" t="s">
        <v>4</v>
      </c>
      <c r="E43" s="70"/>
      <c r="F43" s="65" t="s">
        <v>437</v>
      </c>
      <c r="G43" s="125">
        <f>C9*1.414</f>
        <v>373.29599999999999</v>
      </c>
      <c r="H43" s="22" t="s">
        <v>4</v>
      </c>
      <c r="J43" s="11" t="s">
        <v>424</v>
      </c>
    </row>
    <row r="44" spans="2:10" ht="18.75">
      <c r="B44" s="13" t="s">
        <v>436</v>
      </c>
      <c r="C44" s="127">
        <f>(G43+C17*(G8+G11)+50)/0.8</f>
        <v>606.81999999999994</v>
      </c>
      <c r="D44" s="63" t="s">
        <v>4</v>
      </c>
      <c r="E44" s="71"/>
      <c r="F44" s="66" t="s">
        <v>435</v>
      </c>
      <c r="G44" s="218">
        <f>(G43/C17+G8+30)/0.8</f>
        <v>263.17499999999995</v>
      </c>
      <c r="H44" s="16" t="s">
        <v>4</v>
      </c>
      <c r="J44" s="11"/>
    </row>
    <row r="45" spans="2:10" ht="18.75">
      <c r="B45" s="1" t="s">
        <v>429</v>
      </c>
      <c r="C45" s="126">
        <f>G13/C8</f>
        <v>0.12152777777777778</v>
      </c>
      <c r="D45" s="64" t="s">
        <v>12</v>
      </c>
      <c r="E45" s="71"/>
      <c r="F45" s="66" t="s">
        <v>434</v>
      </c>
      <c r="G45" s="126">
        <f>C47*C17</f>
        <v>2.5138920137454175</v>
      </c>
      <c r="H45" s="16" t="s">
        <v>50</v>
      </c>
      <c r="J45" s="11"/>
    </row>
    <row r="46" spans="2:10" ht="18.75">
      <c r="B46" s="1" t="s">
        <v>430</v>
      </c>
      <c r="C46" s="126">
        <f>SQRT(2)*C45</f>
        <v>0.17186623153839697</v>
      </c>
      <c r="D46" s="64" t="s">
        <v>12</v>
      </c>
      <c r="E46" s="71"/>
      <c r="F46" s="66" t="s">
        <v>432</v>
      </c>
      <c r="G46" s="126">
        <f>G45*SQRT((1-C18)/3)</f>
        <v>1.189649521451295</v>
      </c>
      <c r="H46" s="16" t="s">
        <v>50</v>
      </c>
      <c r="J46" s="11">
        <f>((1-C18)*G45)/2</f>
        <v>0.84446705118055598</v>
      </c>
    </row>
    <row r="47" spans="2:10" ht="19.5" thickBot="1">
      <c r="B47" s="1" t="s">
        <v>431</v>
      </c>
      <c r="C47" s="126">
        <f>(2*C46*(1/(C11*1000)))/((1/(C11*1000))*C18)</f>
        <v>1.0474550057272574</v>
      </c>
      <c r="D47" s="64" t="s">
        <v>12</v>
      </c>
      <c r="E47" s="72"/>
      <c r="F47" s="67" t="s">
        <v>433</v>
      </c>
      <c r="G47" s="128">
        <f>C18*(1/(C11*1000))*10^6</f>
        <v>5.0486099266587061</v>
      </c>
      <c r="H47" s="107" t="s">
        <v>49</v>
      </c>
    </row>
    <row r="48" spans="2:10" ht="17.25" thickBot="1">
      <c r="B48" s="213"/>
      <c r="C48" s="214"/>
      <c r="D48" s="214"/>
      <c r="E48" s="215"/>
      <c r="F48" s="214"/>
      <c r="G48" s="214"/>
      <c r="H48" s="216"/>
    </row>
    <row r="49" spans="2:10" ht="17.25" thickBot="1">
      <c r="B49" s="20"/>
      <c r="C49" s="83"/>
      <c r="D49" s="10"/>
      <c r="E49" s="17"/>
      <c r="F49" s="3"/>
      <c r="G49" s="23"/>
      <c r="H49" s="10"/>
    </row>
    <row r="50" spans="2:10" ht="17.25" thickBot="1">
      <c r="B50" s="179" t="s">
        <v>419</v>
      </c>
      <c r="C50" s="180"/>
      <c r="D50" s="180"/>
      <c r="E50" s="180"/>
      <c r="F50" s="180"/>
      <c r="G50" s="180"/>
      <c r="H50" s="181"/>
      <c r="J50" s="24" t="s">
        <v>423</v>
      </c>
    </row>
    <row r="51" spans="2:10" ht="17.25" thickBot="1">
      <c r="B51" s="84" t="s">
        <v>444</v>
      </c>
      <c r="C51" s="132">
        <v>3</v>
      </c>
      <c r="D51" s="58" t="s">
        <v>420</v>
      </c>
      <c r="E51" s="81"/>
      <c r="F51" s="6" t="s">
        <v>422</v>
      </c>
      <c r="G51" s="123">
        <f>G9/(2*2*C10*C51)*1000000</f>
        <v>486.11111111111109</v>
      </c>
      <c r="H51" s="7" t="s">
        <v>421</v>
      </c>
      <c r="J51" s="11" t="s">
        <v>425</v>
      </c>
    </row>
    <row r="52" spans="2:10" ht="17.25" thickBot="1">
      <c r="B52" s="176"/>
      <c r="C52" s="177"/>
      <c r="D52" s="177"/>
      <c r="E52" s="177"/>
      <c r="F52" s="177"/>
      <c r="G52" s="177"/>
      <c r="H52" s="178"/>
    </row>
  </sheetData>
  <sheetProtection password="CCB1" sheet="1" objects="1" scenarios="1" selectLockedCells="1"/>
  <mergeCells count="18">
    <mergeCell ref="B50:H50"/>
    <mergeCell ref="B48:H48"/>
    <mergeCell ref="B52:H52"/>
    <mergeCell ref="G1:H1"/>
    <mergeCell ref="B37:H37"/>
    <mergeCell ref="B35:H35"/>
    <mergeCell ref="B29:H29"/>
    <mergeCell ref="B42:H42"/>
    <mergeCell ref="B33:H33"/>
    <mergeCell ref="B20:H20"/>
    <mergeCell ref="B1:F1"/>
    <mergeCell ref="B2:H2"/>
    <mergeCell ref="B3:H5"/>
    <mergeCell ref="B6:H6"/>
    <mergeCell ref="B7:D7"/>
    <mergeCell ref="F7:H7"/>
    <mergeCell ref="B14:H14"/>
    <mergeCell ref="B15:H15"/>
  </mergeCells>
  <phoneticPr fontId="15" type="noConversion"/>
  <conditionalFormatting sqref="G40">
    <cfRule type="cellIs" dxfId="6" priority="1" operator="equal">
      <formula>"請調降R5"</formula>
    </cfRule>
    <cfRule type="cellIs" dxfId="5" priority="7" operator="equal">
      <formula>"請調升R5"</formula>
    </cfRule>
  </conditionalFormatting>
  <conditionalFormatting sqref="D17">
    <cfRule type="cellIs" dxfId="4" priority="5" operator="equal">
      <formula>"Fail"</formula>
    </cfRule>
    <cfRule type="cellIs" dxfId="3" priority="6" operator="equal">
      <formula>"OK"</formula>
    </cfRule>
  </conditionalFormatting>
  <conditionalFormatting sqref="G22">
    <cfRule type="cellIs" dxfId="2" priority="4" operator="equal">
      <formula>"OK"</formula>
    </cfRule>
  </conditionalFormatting>
  <conditionalFormatting sqref="F22">
    <cfRule type="cellIs" dxfId="1" priority="3" operator="equal">
      <formula>"電感量設定 OK!"</formula>
    </cfRule>
  </conditionalFormatting>
  <conditionalFormatting sqref="B12">
    <cfRule type="cellIs" dxfId="0" priority="2" operator="equal">
      <formula>"fsw設定 OK!"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>
              <from>
                <xdr:col>1</xdr:col>
                <xdr:colOff>266700</xdr:colOff>
                <xdr:row>54</xdr:row>
                <xdr:rowOff>9525</xdr:rowOff>
              </from>
              <to>
                <xdr:col>7</xdr:col>
                <xdr:colOff>76200</xdr:colOff>
                <xdr:row>73</xdr:row>
                <xdr:rowOff>123825</xdr:rowOff>
              </to>
            </anchor>
          </objectPr>
        </oleObject>
      </mc:Choice>
      <mc:Fallback>
        <oleObject progId="Visio.Drawing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8" sqref="C58"/>
    </sheetView>
  </sheetViews>
  <sheetFormatPr defaultRowHeight="14.25"/>
  <cols>
    <col min="1" max="1" width="12.25" style="28" customWidth="1"/>
    <col min="2" max="2" width="8.125" style="28" customWidth="1"/>
    <col min="3" max="3" width="17.125" style="28" bestFit="1" customWidth="1"/>
    <col min="4" max="4" width="8" style="28" customWidth="1"/>
    <col min="5" max="5" width="8" style="169" customWidth="1"/>
    <col min="6" max="6" width="8" style="28" customWidth="1"/>
    <col min="7" max="7" width="8" style="53" customWidth="1"/>
    <col min="8" max="8" width="8" style="28" customWidth="1"/>
    <col min="9" max="9" width="8" style="53" customWidth="1"/>
    <col min="10" max="10" width="8" style="28" customWidth="1"/>
    <col min="11" max="11" width="11.375" style="28" bestFit="1" customWidth="1"/>
    <col min="12" max="13" width="5.125" style="28" customWidth="1"/>
    <col min="14" max="14" width="6.625" style="28" customWidth="1"/>
    <col min="15" max="15" width="10.875" style="28" customWidth="1"/>
    <col min="16" max="16" width="6" style="28" customWidth="1"/>
    <col min="17" max="256" width="9" style="28"/>
    <col min="257" max="257" width="12.25" style="28" customWidth="1"/>
    <col min="258" max="258" width="5.25" style="28" customWidth="1"/>
    <col min="259" max="259" width="13.5" style="28" customWidth="1"/>
    <col min="260" max="260" width="6.625" style="28" customWidth="1"/>
    <col min="261" max="262" width="5.875" style="28" customWidth="1"/>
    <col min="263" max="263" width="6.375" style="28" customWidth="1"/>
    <col min="264" max="264" width="6.625" style="28" customWidth="1"/>
    <col min="265" max="265" width="7.375" style="28" customWidth="1"/>
    <col min="266" max="266" width="5.625" style="28" customWidth="1"/>
    <col min="267" max="267" width="9" style="28" customWidth="1"/>
    <col min="268" max="269" width="5.125" style="28" customWidth="1"/>
    <col min="270" max="270" width="6.625" style="28" customWidth="1"/>
    <col min="271" max="271" width="8.25" style="28" customWidth="1"/>
    <col min="272" max="272" width="5.125" style="28" customWidth="1"/>
    <col min="273" max="512" width="9" style="28"/>
    <col min="513" max="513" width="12.25" style="28" customWidth="1"/>
    <col min="514" max="514" width="5.25" style="28" customWidth="1"/>
    <col min="515" max="515" width="13.5" style="28" customWidth="1"/>
    <col min="516" max="516" width="6.625" style="28" customWidth="1"/>
    <col min="517" max="518" width="5.875" style="28" customWidth="1"/>
    <col min="519" max="519" width="6.375" style="28" customWidth="1"/>
    <col min="520" max="520" width="6.625" style="28" customWidth="1"/>
    <col min="521" max="521" width="7.375" style="28" customWidth="1"/>
    <col min="522" max="522" width="5.625" style="28" customWidth="1"/>
    <col min="523" max="523" width="9" style="28" customWidth="1"/>
    <col min="524" max="525" width="5.125" style="28" customWidth="1"/>
    <col min="526" max="526" width="6.625" style="28" customWidth="1"/>
    <col min="527" max="527" width="8.25" style="28" customWidth="1"/>
    <col min="528" max="528" width="5.125" style="28" customWidth="1"/>
    <col min="529" max="768" width="9" style="28"/>
    <col min="769" max="769" width="12.25" style="28" customWidth="1"/>
    <col min="770" max="770" width="5.25" style="28" customWidth="1"/>
    <col min="771" max="771" width="13.5" style="28" customWidth="1"/>
    <col min="772" max="772" width="6.625" style="28" customWidth="1"/>
    <col min="773" max="774" width="5.875" style="28" customWidth="1"/>
    <col min="775" max="775" width="6.375" style="28" customWidth="1"/>
    <col min="776" max="776" width="6.625" style="28" customWidth="1"/>
    <col min="777" max="777" width="7.375" style="28" customWidth="1"/>
    <col min="778" max="778" width="5.625" style="28" customWidth="1"/>
    <col min="779" max="779" width="9" style="28" customWidth="1"/>
    <col min="780" max="781" width="5.125" style="28" customWidth="1"/>
    <col min="782" max="782" width="6.625" style="28" customWidth="1"/>
    <col min="783" max="783" width="8.25" style="28" customWidth="1"/>
    <col min="784" max="784" width="5.125" style="28" customWidth="1"/>
    <col min="785" max="1024" width="9" style="28"/>
    <col min="1025" max="1025" width="12.25" style="28" customWidth="1"/>
    <col min="1026" max="1026" width="5.25" style="28" customWidth="1"/>
    <col min="1027" max="1027" width="13.5" style="28" customWidth="1"/>
    <col min="1028" max="1028" width="6.625" style="28" customWidth="1"/>
    <col min="1029" max="1030" width="5.875" style="28" customWidth="1"/>
    <col min="1031" max="1031" width="6.375" style="28" customWidth="1"/>
    <col min="1032" max="1032" width="6.625" style="28" customWidth="1"/>
    <col min="1033" max="1033" width="7.375" style="28" customWidth="1"/>
    <col min="1034" max="1034" width="5.625" style="28" customWidth="1"/>
    <col min="1035" max="1035" width="9" style="28" customWidth="1"/>
    <col min="1036" max="1037" width="5.125" style="28" customWidth="1"/>
    <col min="1038" max="1038" width="6.625" style="28" customWidth="1"/>
    <col min="1039" max="1039" width="8.25" style="28" customWidth="1"/>
    <col min="1040" max="1040" width="5.125" style="28" customWidth="1"/>
    <col min="1041" max="1280" width="9" style="28"/>
    <col min="1281" max="1281" width="12.25" style="28" customWidth="1"/>
    <col min="1282" max="1282" width="5.25" style="28" customWidth="1"/>
    <col min="1283" max="1283" width="13.5" style="28" customWidth="1"/>
    <col min="1284" max="1284" width="6.625" style="28" customWidth="1"/>
    <col min="1285" max="1286" width="5.875" style="28" customWidth="1"/>
    <col min="1287" max="1287" width="6.375" style="28" customWidth="1"/>
    <col min="1288" max="1288" width="6.625" style="28" customWidth="1"/>
    <col min="1289" max="1289" width="7.375" style="28" customWidth="1"/>
    <col min="1290" max="1290" width="5.625" style="28" customWidth="1"/>
    <col min="1291" max="1291" width="9" style="28" customWidth="1"/>
    <col min="1292" max="1293" width="5.125" style="28" customWidth="1"/>
    <col min="1294" max="1294" width="6.625" style="28" customWidth="1"/>
    <col min="1295" max="1295" width="8.25" style="28" customWidth="1"/>
    <col min="1296" max="1296" width="5.125" style="28" customWidth="1"/>
    <col min="1297" max="1536" width="9" style="28"/>
    <col min="1537" max="1537" width="12.25" style="28" customWidth="1"/>
    <col min="1538" max="1538" width="5.25" style="28" customWidth="1"/>
    <col min="1539" max="1539" width="13.5" style="28" customWidth="1"/>
    <col min="1540" max="1540" width="6.625" style="28" customWidth="1"/>
    <col min="1541" max="1542" width="5.875" style="28" customWidth="1"/>
    <col min="1543" max="1543" width="6.375" style="28" customWidth="1"/>
    <col min="1544" max="1544" width="6.625" style="28" customWidth="1"/>
    <col min="1545" max="1545" width="7.375" style="28" customWidth="1"/>
    <col min="1546" max="1546" width="5.625" style="28" customWidth="1"/>
    <col min="1547" max="1547" width="9" style="28" customWidth="1"/>
    <col min="1548" max="1549" width="5.125" style="28" customWidth="1"/>
    <col min="1550" max="1550" width="6.625" style="28" customWidth="1"/>
    <col min="1551" max="1551" width="8.25" style="28" customWidth="1"/>
    <col min="1552" max="1552" width="5.125" style="28" customWidth="1"/>
    <col min="1553" max="1792" width="9" style="28"/>
    <col min="1793" max="1793" width="12.25" style="28" customWidth="1"/>
    <col min="1794" max="1794" width="5.25" style="28" customWidth="1"/>
    <col min="1795" max="1795" width="13.5" style="28" customWidth="1"/>
    <col min="1796" max="1796" width="6.625" style="28" customWidth="1"/>
    <col min="1797" max="1798" width="5.875" style="28" customWidth="1"/>
    <col min="1799" max="1799" width="6.375" style="28" customWidth="1"/>
    <col min="1800" max="1800" width="6.625" style="28" customWidth="1"/>
    <col min="1801" max="1801" width="7.375" style="28" customWidth="1"/>
    <col min="1802" max="1802" width="5.625" style="28" customWidth="1"/>
    <col min="1803" max="1803" width="9" style="28" customWidth="1"/>
    <col min="1804" max="1805" width="5.125" style="28" customWidth="1"/>
    <col min="1806" max="1806" width="6.625" style="28" customWidth="1"/>
    <col min="1807" max="1807" width="8.25" style="28" customWidth="1"/>
    <col min="1808" max="1808" width="5.125" style="28" customWidth="1"/>
    <col min="1809" max="2048" width="9" style="28"/>
    <col min="2049" max="2049" width="12.25" style="28" customWidth="1"/>
    <col min="2050" max="2050" width="5.25" style="28" customWidth="1"/>
    <col min="2051" max="2051" width="13.5" style="28" customWidth="1"/>
    <col min="2052" max="2052" width="6.625" style="28" customWidth="1"/>
    <col min="2053" max="2054" width="5.875" style="28" customWidth="1"/>
    <col min="2055" max="2055" width="6.375" style="28" customWidth="1"/>
    <col min="2056" max="2056" width="6.625" style="28" customWidth="1"/>
    <col min="2057" max="2057" width="7.375" style="28" customWidth="1"/>
    <col min="2058" max="2058" width="5.625" style="28" customWidth="1"/>
    <col min="2059" max="2059" width="9" style="28" customWidth="1"/>
    <col min="2060" max="2061" width="5.125" style="28" customWidth="1"/>
    <col min="2062" max="2062" width="6.625" style="28" customWidth="1"/>
    <col min="2063" max="2063" width="8.25" style="28" customWidth="1"/>
    <col min="2064" max="2064" width="5.125" style="28" customWidth="1"/>
    <col min="2065" max="2304" width="9" style="28"/>
    <col min="2305" max="2305" width="12.25" style="28" customWidth="1"/>
    <col min="2306" max="2306" width="5.25" style="28" customWidth="1"/>
    <col min="2307" max="2307" width="13.5" style="28" customWidth="1"/>
    <col min="2308" max="2308" width="6.625" style="28" customWidth="1"/>
    <col min="2309" max="2310" width="5.875" style="28" customWidth="1"/>
    <col min="2311" max="2311" width="6.375" style="28" customWidth="1"/>
    <col min="2312" max="2312" width="6.625" style="28" customWidth="1"/>
    <col min="2313" max="2313" width="7.375" style="28" customWidth="1"/>
    <col min="2314" max="2314" width="5.625" style="28" customWidth="1"/>
    <col min="2315" max="2315" width="9" style="28" customWidth="1"/>
    <col min="2316" max="2317" width="5.125" style="28" customWidth="1"/>
    <col min="2318" max="2318" width="6.625" style="28" customWidth="1"/>
    <col min="2319" max="2319" width="8.25" style="28" customWidth="1"/>
    <col min="2320" max="2320" width="5.125" style="28" customWidth="1"/>
    <col min="2321" max="2560" width="9" style="28"/>
    <col min="2561" max="2561" width="12.25" style="28" customWidth="1"/>
    <col min="2562" max="2562" width="5.25" style="28" customWidth="1"/>
    <col min="2563" max="2563" width="13.5" style="28" customWidth="1"/>
    <col min="2564" max="2564" width="6.625" style="28" customWidth="1"/>
    <col min="2565" max="2566" width="5.875" style="28" customWidth="1"/>
    <col min="2567" max="2567" width="6.375" style="28" customWidth="1"/>
    <col min="2568" max="2568" width="6.625" style="28" customWidth="1"/>
    <col min="2569" max="2569" width="7.375" style="28" customWidth="1"/>
    <col min="2570" max="2570" width="5.625" style="28" customWidth="1"/>
    <col min="2571" max="2571" width="9" style="28" customWidth="1"/>
    <col min="2572" max="2573" width="5.125" style="28" customWidth="1"/>
    <col min="2574" max="2574" width="6.625" style="28" customWidth="1"/>
    <col min="2575" max="2575" width="8.25" style="28" customWidth="1"/>
    <col min="2576" max="2576" width="5.125" style="28" customWidth="1"/>
    <col min="2577" max="2816" width="9" style="28"/>
    <col min="2817" max="2817" width="12.25" style="28" customWidth="1"/>
    <col min="2818" max="2818" width="5.25" style="28" customWidth="1"/>
    <col min="2819" max="2819" width="13.5" style="28" customWidth="1"/>
    <col min="2820" max="2820" width="6.625" style="28" customWidth="1"/>
    <col min="2821" max="2822" width="5.875" style="28" customWidth="1"/>
    <col min="2823" max="2823" width="6.375" style="28" customWidth="1"/>
    <col min="2824" max="2824" width="6.625" style="28" customWidth="1"/>
    <col min="2825" max="2825" width="7.375" style="28" customWidth="1"/>
    <col min="2826" max="2826" width="5.625" style="28" customWidth="1"/>
    <col min="2827" max="2827" width="9" style="28" customWidth="1"/>
    <col min="2828" max="2829" width="5.125" style="28" customWidth="1"/>
    <col min="2830" max="2830" width="6.625" style="28" customWidth="1"/>
    <col min="2831" max="2831" width="8.25" style="28" customWidth="1"/>
    <col min="2832" max="2832" width="5.125" style="28" customWidth="1"/>
    <col min="2833" max="3072" width="9" style="28"/>
    <col min="3073" max="3073" width="12.25" style="28" customWidth="1"/>
    <col min="3074" max="3074" width="5.25" style="28" customWidth="1"/>
    <col min="3075" max="3075" width="13.5" style="28" customWidth="1"/>
    <col min="3076" max="3076" width="6.625" style="28" customWidth="1"/>
    <col min="3077" max="3078" width="5.875" style="28" customWidth="1"/>
    <col min="3079" max="3079" width="6.375" style="28" customWidth="1"/>
    <col min="3080" max="3080" width="6.625" style="28" customWidth="1"/>
    <col min="3081" max="3081" width="7.375" style="28" customWidth="1"/>
    <col min="3082" max="3082" width="5.625" style="28" customWidth="1"/>
    <col min="3083" max="3083" width="9" style="28" customWidth="1"/>
    <col min="3084" max="3085" width="5.125" style="28" customWidth="1"/>
    <col min="3086" max="3086" width="6.625" style="28" customWidth="1"/>
    <col min="3087" max="3087" width="8.25" style="28" customWidth="1"/>
    <col min="3088" max="3088" width="5.125" style="28" customWidth="1"/>
    <col min="3089" max="3328" width="9" style="28"/>
    <col min="3329" max="3329" width="12.25" style="28" customWidth="1"/>
    <col min="3330" max="3330" width="5.25" style="28" customWidth="1"/>
    <col min="3331" max="3331" width="13.5" style="28" customWidth="1"/>
    <col min="3332" max="3332" width="6.625" style="28" customWidth="1"/>
    <col min="3333" max="3334" width="5.875" style="28" customWidth="1"/>
    <col min="3335" max="3335" width="6.375" style="28" customWidth="1"/>
    <col min="3336" max="3336" width="6.625" style="28" customWidth="1"/>
    <col min="3337" max="3337" width="7.375" style="28" customWidth="1"/>
    <col min="3338" max="3338" width="5.625" style="28" customWidth="1"/>
    <col min="3339" max="3339" width="9" style="28" customWidth="1"/>
    <col min="3340" max="3341" width="5.125" style="28" customWidth="1"/>
    <col min="3342" max="3342" width="6.625" style="28" customWidth="1"/>
    <col min="3343" max="3343" width="8.25" style="28" customWidth="1"/>
    <col min="3344" max="3344" width="5.125" style="28" customWidth="1"/>
    <col min="3345" max="3584" width="9" style="28"/>
    <col min="3585" max="3585" width="12.25" style="28" customWidth="1"/>
    <col min="3586" max="3586" width="5.25" style="28" customWidth="1"/>
    <col min="3587" max="3587" width="13.5" style="28" customWidth="1"/>
    <col min="3588" max="3588" width="6.625" style="28" customWidth="1"/>
    <col min="3589" max="3590" width="5.875" style="28" customWidth="1"/>
    <col min="3591" max="3591" width="6.375" style="28" customWidth="1"/>
    <col min="3592" max="3592" width="6.625" style="28" customWidth="1"/>
    <col min="3593" max="3593" width="7.375" style="28" customWidth="1"/>
    <col min="3594" max="3594" width="5.625" style="28" customWidth="1"/>
    <col min="3595" max="3595" width="9" style="28" customWidth="1"/>
    <col min="3596" max="3597" width="5.125" style="28" customWidth="1"/>
    <col min="3598" max="3598" width="6.625" style="28" customWidth="1"/>
    <col min="3599" max="3599" width="8.25" style="28" customWidth="1"/>
    <col min="3600" max="3600" width="5.125" style="28" customWidth="1"/>
    <col min="3601" max="3840" width="9" style="28"/>
    <col min="3841" max="3841" width="12.25" style="28" customWidth="1"/>
    <col min="3842" max="3842" width="5.25" style="28" customWidth="1"/>
    <col min="3843" max="3843" width="13.5" style="28" customWidth="1"/>
    <col min="3844" max="3844" width="6.625" style="28" customWidth="1"/>
    <col min="3845" max="3846" width="5.875" style="28" customWidth="1"/>
    <col min="3847" max="3847" width="6.375" style="28" customWidth="1"/>
    <col min="3848" max="3848" width="6.625" style="28" customWidth="1"/>
    <col min="3849" max="3849" width="7.375" style="28" customWidth="1"/>
    <col min="3850" max="3850" width="5.625" style="28" customWidth="1"/>
    <col min="3851" max="3851" width="9" style="28" customWidth="1"/>
    <col min="3852" max="3853" width="5.125" style="28" customWidth="1"/>
    <col min="3854" max="3854" width="6.625" style="28" customWidth="1"/>
    <col min="3855" max="3855" width="8.25" style="28" customWidth="1"/>
    <col min="3856" max="3856" width="5.125" style="28" customWidth="1"/>
    <col min="3857" max="4096" width="9" style="28"/>
    <col min="4097" max="4097" width="12.25" style="28" customWidth="1"/>
    <col min="4098" max="4098" width="5.25" style="28" customWidth="1"/>
    <col min="4099" max="4099" width="13.5" style="28" customWidth="1"/>
    <col min="4100" max="4100" width="6.625" style="28" customWidth="1"/>
    <col min="4101" max="4102" width="5.875" style="28" customWidth="1"/>
    <col min="4103" max="4103" width="6.375" style="28" customWidth="1"/>
    <col min="4104" max="4104" width="6.625" style="28" customWidth="1"/>
    <col min="4105" max="4105" width="7.375" style="28" customWidth="1"/>
    <col min="4106" max="4106" width="5.625" style="28" customWidth="1"/>
    <col min="4107" max="4107" width="9" style="28" customWidth="1"/>
    <col min="4108" max="4109" width="5.125" style="28" customWidth="1"/>
    <col min="4110" max="4110" width="6.625" style="28" customWidth="1"/>
    <col min="4111" max="4111" width="8.25" style="28" customWidth="1"/>
    <col min="4112" max="4112" width="5.125" style="28" customWidth="1"/>
    <col min="4113" max="4352" width="9" style="28"/>
    <col min="4353" max="4353" width="12.25" style="28" customWidth="1"/>
    <col min="4354" max="4354" width="5.25" style="28" customWidth="1"/>
    <col min="4355" max="4355" width="13.5" style="28" customWidth="1"/>
    <col min="4356" max="4356" width="6.625" style="28" customWidth="1"/>
    <col min="4357" max="4358" width="5.875" style="28" customWidth="1"/>
    <col min="4359" max="4359" width="6.375" style="28" customWidth="1"/>
    <col min="4360" max="4360" width="6.625" style="28" customWidth="1"/>
    <col min="4361" max="4361" width="7.375" style="28" customWidth="1"/>
    <col min="4362" max="4362" width="5.625" style="28" customWidth="1"/>
    <col min="4363" max="4363" width="9" style="28" customWidth="1"/>
    <col min="4364" max="4365" width="5.125" style="28" customWidth="1"/>
    <col min="4366" max="4366" width="6.625" style="28" customWidth="1"/>
    <col min="4367" max="4367" width="8.25" style="28" customWidth="1"/>
    <col min="4368" max="4368" width="5.125" style="28" customWidth="1"/>
    <col min="4369" max="4608" width="9" style="28"/>
    <col min="4609" max="4609" width="12.25" style="28" customWidth="1"/>
    <col min="4610" max="4610" width="5.25" style="28" customWidth="1"/>
    <col min="4611" max="4611" width="13.5" style="28" customWidth="1"/>
    <col min="4612" max="4612" width="6.625" style="28" customWidth="1"/>
    <col min="4613" max="4614" width="5.875" style="28" customWidth="1"/>
    <col min="4615" max="4615" width="6.375" style="28" customWidth="1"/>
    <col min="4616" max="4616" width="6.625" style="28" customWidth="1"/>
    <col min="4617" max="4617" width="7.375" style="28" customWidth="1"/>
    <col min="4618" max="4618" width="5.625" style="28" customWidth="1"/>
    <col min="4619" max="4619" width="9" style="28" customWidth="1"/>
    <col min="4620" max="4621" width="5.125" style="28" customWidth="1"/>
    <col min="4622" max="4622" width="6.625" style="28" customWidth="1"/>
    <col min="4623" max="4623" width="8.25" style="28" customWidth="1"/>
    <col min="4624" max="4624" width="5.125" style="28" customWidth="1"/>
    <col min="4625" max="4864" width="9" style="28"/>
    <col min="4865" max="4865" width="12.25" style="28" customWidth="1"/>
    <col min="4866" max="4866" width="5.25" style="28" customWidth="1"/>
    <col min="4867" max="4867" width="13.5" style="28" customWidth="1"/>
    <col min="4868" max="4868" width="6.625" style="28" customWidth="1"/>
    <col min="4869" max="4870" width="5.875" style="28" customWidth="1"/>
    <col min="4871" max="4871" width="6.375" style="28" customWidth="1"/>
    <col min="4872" max="4872" width="6.625" style="28" customWidth="1"/>
    <col min="4873" max="4873" width="7.375" style="28" customWidth="1"/>
    <col min="4874" max="4874" width="5.625" style="28" customWidth="1"/>
    <col min="4875" max="4875" width="9" style="28" customWidth="1"/>
    <col min="4876" max="4877" width="5.125" style="28" customWidth="1"/>
    <col min="4878" max="4878" width="6.625" style="28" customWidth="1"/>
    <col min="4879" max="4879" width="8.25" style="28" customWidth="1"/>
    <col min="4880" max="4880" width="5.125" style="28" customWidth="1"/>
    <col min="4881" max="5120" width="9" style="28"/>
    <col min="5121" max="5121" width="12.25" style="28" customWidth="1"/>
    <col min="5122" max="5122" width="5.25" style="28" customWidth="1"/>
    <col min="5123" max="5123" width="13.5" style="28" customWidth="1"/>
    <col min="5124" max="5124" width="6.625" style="28" customWidth="1"/>
    <col min="5125" max="5126" width="5.875" style="28" customWidth="1"/>
    <col min="5127" max="5127" width="6.375" style="28" customWidth="1"/>
    <col min="5128" max="5128" width="6.625" style="28" customWidth="1"/>
    <col min="5129" max="5129" width="7.375" style="28" customWidth="1"/>
    <col min="5130" max="5130" width="5.625" style="28" customWidth="1"/>
    <col min="5131" max="5131" width="9" style="28" customWidth="1"/>
    <col min="5132" max="5133" width="5.125" style="28" customWidth="1"/>
    <col min="5134" max="5134" width="6.625" style="28" customWidth="1"/>
    <col min="5135" max="5135" width="8.25" style="28" customWidth="1"/>
    <col min="5136" max="5136" width="5.125" style="28" customWidth="1"/>
    <col min="5137" max="5376" width="9" style="28"/>
    <col min="5377" max="5377" width="12.25" style="28" customWidth="1"/>
    <col min="5378" max="5378" width="5.25" style="28" customWidth="1"/>
    <col min="5379" max="5379" width="13.5" style="28" customWidth="1"/>
    <col min="5380" max="5380" width="6.625" style="28" customWidth="1"/>
    <col min="5381" max="5382" width="5.875" style="28" customWidth="1"/>
    <col min="5383" max="5383" width="6.375" style="28" customWidth="1"/>
    <col min="5384" max="5384" width="6.625" style="28" customWidth="1"/>
    <col min="5385" max="5385" width="7.375" style="28" customWidth="1"/>
    <col min="5386" max="5386" width="5.625" style="28" customWidth="1"/>
    <col min="5387" max="5387" width="9" style="28" customWidth="1"/>
    <col min="5388" max="5389" width="5.125" style="28" customWidth="1"/>
    <col min="5390" max="5390" width="6.625" style="28" customWidth="1"/>
    <col min="5391" max="5391" width="8.25" style="28" customWidth="1"/>
    <col min="5392" max="5392" width="5.125" style="28" customWidth="1"/>
    <col min="5393" max="5632" width="9" style="28"/>
    <col min="5633" max="5633" width="12.25" style="28" customWidth="1"/>
    <col min="5634" max="5634" width="5.25" style="28" customWidth="1"/>
    <col min="5635" max="5635" width="13.5" style="28" customWidth="1"/>
    <col min="5636" max="5636" width="6.625" style="28" customWidth="1"/>
    <col min="5637" max="5638" width="5.875" style="28" customWidth="1"/>
    <col min="5639" max="5639" width="6.375" style="28" customWidth="1"/>
    <col min="5640" max="5640" width="6.625" style="28" customWidth="1"/>
    <col min="5641" max="5641" width="7.375" style="28" customWidth="1"/>
    <col min="5642" max="5642" width="5.625" style="28" customWidth="1"/>
    <col min="5643" max="5643" width="9" style="28" customWidth="1"/>
    <col min="5644" max="5645" width="5.125" style="28" customWidth="1"/>
    <col min="5646" max="5646" width="6.625" style="28" customWidth="1"/>
    <col min="5647" max="5647" width="8.25" style="28" customWidth="1"/>
    <col min="5648" max="5648" width="5.125" style="28" customWidth="1"/>
    <col min="5649" max="5888" width="9" style="28"/>
    <col min="5889" max="5889" width="12.25" style="28" customWidth="1"/>
    <col min="5890" max="5890" width="5.25" style="28" customWidth="1"/>
    <col min="5891" max="5891" width="13.5" style="28" customWidth="1"/>
    <col min="5892" max="5892" width="6.625" style="28" customWidth="1"/>
    <col min="5893" max="5894" width="5.875" style="28" customWidth="1"/>
    <col min="5895" max="5895" width="6.375" style="28" customWidth="1"/>
    <col min="5896" max="5896" width="6.625" style="28" customWidth="1"/>
    <col min="5897" max="5897" width="7.375" style="28" customWidth="1"/>
    <col min="5898" max="5898" width="5.625" style="28" customWidth="1"/>
    <col min="5899" max="5899" width="9" style="28" customWidth="1"/>
    <col min="5900" max="5901" width="5.125" style="28" customWidth="1"/>
    <col min="5902" max="5902" width="6.625" style="28" customWidth="1"/>
    <col min="5903" max="5903" width="8.25" style="28" customWidth="1"/>
    <col min="5904" max="5904" width="5.125" style="28" customWidth="1"/>
    <col min="5905" max="6144" width="9" style="28"/>
    <col min="6145" max="6145" width="12.25" style="28" customWidth="1"/>
    <col min="6146" max="6146" width="5.25" style="28" customWidth="1"/>
    <col min="6147" max="6147" width="13.5" style="28" customWidth="1"/>
    <col min="6148" max="6148" width="6.625" style="28" customWidth="1"/>
    <col min="6149" max="6150" width="5.875" style="28" customWidth="1"/>
    <col min="6151" max="6151" width="6.375" style="28" customWidth="1"/>
    <col min="6152" max="6152" width="6.625" style="28" customWidth="1"/>
    <col min="6153" max="6153" width="7.375" style="28" customWidth="1"/>
    <col min="6154" max="6154" width="5.625" style="28" customWidth="1"/>
    <col min="6155" max="6155" width="9" style="28" customWidth="1"/>
    <col min="6156" max="6157" width="5.125" style="28" customWidth="1"/>
    <col min="6158" max="6158" width="6.625" style="28" customWidth="1"/>
    <col min="6159" max="6159" width="8.25" style="28" customWidth="1"/>
    <col min="6160" max="6160" width="5.125" style="28" customWidth="1"/>
    <col min="6161" max="6400" width="9" style="28"/>
    <col min="6401" max="6401" width="12.25" style="28" customWidth="1"/>
    <col min="6402" max="6402" width="5.25" style="28" customWidth="1"/>
    <col min="6403" max="6403" width="13.5" style="28" customWidth="1"/>
    <col min="6404" max="6404" width="6.625" style="28" customWidth="1"/>
    <col min="6405" max="6406" width="5.875" style="28" customWidth="1"/>
    <col min="6407" max="6407" width="6.375" style="28" customWidth="1"/>
    <col min="6408" max="6408" width="6.625" style="28" customWidth="1"/>
    <col min="6409" max="6409" width="7.375" style="28" customWidth="1"/>
    <col min="6410" max="6410" width="5.625" style="28" customWidth="1"/>
    <col min="6411" max="6411" width="9" style="28" customWidth="1"/>
    <col min="6412" max="6413" width="5.125" style="28" customWidth="1"/>
    <col min="6414" max="6414" width="6.625" style="28" customWidth="1"/>
    <col min="6415" max="6415" width="8.25" style="28" customWidth="1"/>
    <col min="6416" max="6416" width="5.125" style="28" customWidth="1"/>
    <col min="6417" max="6656" width="9" style="28"/>
    <col min="6657" max="6657" width="12.25" style="28" customWidth="1"/>
    <col min="6658" max="6658" width="5.25" style="28" customWidth="1"/>
    <col min="6659" max="6659" width="13.5" style="28" customWidth="1"/>
    <col min="6660" max="6660" width="6.625" style="28" customWidth="1"/>
    <col min="6661" max="6662" width="5.875" style="28" customWidth="1"/>
    <col min="6663" max="6663" width="6.375" style="28" customWidth="1"/>
    <col min="6664" max="6664" width="6.625" style="28" customWidth="1"/>
    <col min="6665" max="6665" width="7.375" style="28" customWidth="1"/>
    <col min="6666" max="6666" width="5.625" style="28" customWidth="1"/>
    <col min="6667" max="6667" width="9" style="28" customWidth="1"/>
    <col min="6668" max="6669" width="5.125" style="28" customWidth="1"/>
    <col min="6670" max="6670" width="6.625" style="28" customWidth="1"/>
    <col min="6671" max="6671" width="8.25" style="28" customWidth="1"/>
    <col min="6672" max="6672" width="5.125" style="28" customWidth="1"/>
    <col min="6673" max="6912" width="9" style="28"/>
    <col min="6913" max="6913" width="12.25" style="28" customWidth="1"/>
    <col min="6914" max="6914" width="5.25" style="28" customWidth="1"/>
    <col min="6915" max="6915" width="13.5" style="28" customWidth="1"/>
    <col min="6916" max="6916" width="6.625" style="28" customWidth="1"/>
    <col min="6917" max="6918" width="5.875" style="28" customWidth="1"/>
    <col min="6919" max="6919" width="6.375" style="28" customWidth="1"/>
    <col min="6920" max="6920" width="6.625" style="28" customWidth="1"/>
    <col min="6921" max="6921" width="7.375" style="28" customWidth="1"/>
    <col min="6922" max="6922" width="5.625" style="28" customWidth="1"/>
    <col min="6923" max="6923" width="9" style="28" customWidth="1"/>
    <col min="6924" max="6925" width="5.125" style="28" customWidth="1"/>
    <col min="6926" max="6926" width="6.625" style="28" customWidth="1"/>
    <col min="6927" max="6927" width="8.25" style="28" customWidth="1"/>
    <col min="6928" max="6928" width="5.125" style="28" customWidth="1"/>
    <col min="6929" max="7168" width="9" style="28"/>
    <col min="7169" max="7169" width="12.25" style="28" customWidth="1"/>
    <col min="7170" max="7170" width="5.25" style="28" customWidth="1"/>
    <col min="7171" max="7171" width="13.5" style="28" customWidth="1"/>
    <col min="7172" max="7172" width="6.625" style="28" customWidth="1"/>
    <col min="7173" max="7174" width="5.875" style="28" customWidth="1"/>
    <col min="7175" max="7175" width="6.375" style="28" customWidth="1"/>
    <col min="7176" max="7176" width="6.625" style="28" customWidth="1"/>
    <col min="7177" max="7177" width="7.375" style="28" customWidth="1"/>
    <col min="7178" max="7178" width="5.625" style="28" customWidth="1"/>
    <col min="7179" max="7179" width="9" style="28" customWidth="1"/>
    <col min="7180" max="7181" width="5.125" style="28" customWidth="1"/>
    <col min="7182" max="7182" width="6.625" style="28" customWidth="1"/>
    <col min="7183" max="7183" width="8.25" style="28" customWidth="1"/>
    <col min="7184" max="7184" width="5.125" style="28" customWidth="1"/>
    <col min="7185" max="7424" width="9" style="28"/>
    <col min="7425" max="7425" width="12.25" style="28" customWidth="1"/>
    <col min="7426" max="7426" width="5.25" style="28" customWidth="1"/>
    <col min="7427" max="7427" width="13.5" style="28" customWidth="1"/>
    <col min="7428" max="7428" width="6.625" style="28" customWidth="1"/>
    <col min="7429" max="7430" width="5.875" style="28" customWidth="1"/>
    <col min="7431" max="7431" width="6.375" style="28" customWidth="1"/>
    <col min="7432" max="7432" width="6.625" style="28" customWidth="1"/>
    <col min="7433" max="7433" width="7.375" style="28" customWidth="1"/>
    <col min="7434" max="7434" width="5.625" style="28" customWidth="1"/>
    <col min="7435" max="7435" width="9" style="28" customWidth="1"/>
    <col min="7436" max="7437" width="5.125" style="28" customWidth="1"/>
    <col min="7438" max="7438" width="6.625" style="28" customWidth="1"/>
    <col min="7439" max="7439" width="8.25" style="28" customWidth="1"/>
    <col min="7440" max="7440" width="5.125" style="28" customWidth="1"/>
    <col min="7441" max="7680" width="9" style="28"/>
    <col min="7681" max="7681" width="12.25" style="28" customWidth="1"/>
    <col min="7682" max="7682" width="5.25" style="28" customWidth="1"/>
    <col min="7683" max="7683" width="13.5" style="28" customWidth="1"/>
    <col min="7684" max="7684" width="6.625" style="28" customWidth="1"/>
    <col min="7685" max="7686" width="5.875" style="28" customWidth="1"/>
    <col min="7687" max="7687" width="6.375" style="28" customWidth="1"/>
    <col min="7688" max="7688" width="6.625" style="28" customWidth="1"/>
    <col min="7689" max="7689" width="7.375" style="28" customWidth="1"/>
    <col min="7690" max="7690" width="5.625" style="28" customWidth="1"/>
    <col min="7691" max="7691" width="9" style="28" customWidth="1"/>
    <col min="7692" max="7693" width="5.125" style="28" customWidth="1"/>
    <col min="7694" max="7694" width="6.625" style="28" customWidth="1"/>
    <col min="7695" max="7695" width="8.25" style="28" customWidth="1"/>
    <col min="7696" max="7696" width="5.125" style="28" customWidth="1"/>
    <col min="7697" max="7936" width="9" style="28"/>
    <col min="7937" max="7937" width="12.25" style="28" customWidth="1"/>
    <col min="7938" max="7938" width="5.25" style="28" customWidth="1"/>
    <col min="7939" max="7939" width="13.5" style="28" customWidth="1"/>
    <col min="7940" max="7940" width="6.625" style="28" customWidth="1"/>
    <col min="7941" max="7942" width="5.875" style="28" customWidth="1"/>
    <col min="7943" max="7943" width="6.375" style="28" customWidth="1"/>
    <col min="7944" max="7944" width="6.625" style="28" customWidth="1"/>
    <col min="7945" max="7945" width="7.375" style="28" customWidth="1"/>
    <col min="7946" max="7946" width="5.625" style="28" customWidth="1"/>
    <col min="7947" max="7947" width="9" style="28" customWidth="1"/>
    <col min="7948" max="7949" width="5.125" style="28" customWidth="1"/>
    <col min="7950" max="7950" width="6.625" style="28" customWidth="1"/>
    <col min="7951" max="7951" width="8.25" style="28" customWidth="1"/>
    <col min="7952" max="7952" width="5.125" style="28" customWidth="1"/>
    <col min="7953" max="8192" width="9" style="28"/>
    <col min="8193" max="8193" width="12.25" style="28" customWidth="1"/>
    <col min="8194" max="8194" width="5.25" style="28" customWidth="1"/>
    <col min="8195" max="8195" width="13.5" style="28" customWidth="1"/>
    <col min="8196" max="8196" width="6.625" style="28" customWidth="1"/>
    <col min="8197" max="8198" width="5.875" style="28" customWidth="1"/>
    <col min="8199" max="8199" width="6.375" style="28" customWidth="1"/>
    <col min="8200" max="8200" width="6.625" style="28" customWidth="1"/>
    <col min="8201" max="8201" width="7.375" style="28" customWidth="1"/>
    <col min="8202" max="8202" width="5.625" style="28" customWidth="1"/>
    <col min="8203" max="8203" width="9" style="28" customWidth="1"/>
    <col min="8204" max="8205" width="5.125" style="28" customWidth="1"/>
    <col min="8206" max="8206" width="6.625" style="28" customWidth="1"/>
    <col min="8207" max="8207" width="8.25" style="28" customWidth="1"/>
    <col min="8208" max="8208" width="5.125" style="28" customWidth="1"/>
    <col min="8209" max="8448" width="9" style="28"/>
    <col min="8449" max="8449" width="12.25" style="28" customWidth="1"/>
    <col min="8450" max="8450" width="5.25" style="28" customWidth="1"/>
    <col min="8451" max="8451" width="13.5" style="28" customWidth="1"/>
    <col min="8452" max="8452" width="6.625" style="28" customWidth="1"/>
    <col min="8453" max="8454" width="5.875" style="28" customWidth="1"/>
    <col min="8455" max="8455" width="6.375" style="28" customWidth="1"/>
    <col min="8456" max="8456" width="6.625" style="28" customWidth="1"/>
    <col min="8457" max="8457" width="7.375" style="28" customWidth="1"/>
    <col min="8458" max="8458" width="5.625" style="28" customWidth="1"/>
    <col min="8459" max="8459" width="9" style="28" customWidth="1"/>
    <col min="8460" max="8461" width="5.125" style="28" customWidth="1"/>
    <col min="8462" max="8462" width="6.625" style="28" customWidth="1"/>
    <col min="8463" max="8463" width="8.25" style="28" customWidth="1"/>
    <col min="8464" max="8464" width="5.125" style="28" customWidth="1"/>
    <col min="8465" max="8704" width="9" style="28"/>
    <col min="8705" max="8705" width="12.25" style="28" customWidth="1"/>
    <col min="8706" max="8706" width="5.25" style="28" customWidth="1"/>
    <col min="8707" max="8707" width="13.5" style="28" customWidth="1"/>
    <col min="8708" max="8708" width="6.625" style="28" customWidth="1"/>
    <col min="8709" max="8710" width="5.875" style="28" customWidth="1"/>
    <col min="8711" max="8711" width="6.375" style="28" customWidth="1"/>
    <col min="8712" max="8712" width="6.625" style="28" customWidth="1"/>
    <col min="8713" max="8713" width="7.375" style="28" customWidth="1"/>
    <col min="8714" max="8714" width="5.625" style="28" customWidth="1"/>
    <col min="8715" max="8715" width="9" style="28" customWidth="1"/>
    <col min="8716" max="8717" width="5.125" style="28" customWidth="1"/>
    <col min="8718" max="8718" width="6.625" style="28" customWidth="1"/>
    <col min="8719" max="8719" width="8.25" style="28" customWidth="1"/>
    <col min="8720" max="8720" width="5.125" style="28" customWidth="1"/>
    <col min="8721" max="8960" width="9" style="28"/>
    <col min="8961" max="8961" width="12.25" style="28" customWidth="1"/>
    <col min="8962" max="8962" width="5.25" style="28" customWidth="1"/>
    <col min="8963" max="8963" width="13.5" style="28" customWidth="1"/>
    <col min="8964" max="8964" width="6.625" style="28" customWidth="1"/>
    <col min="8965" max="8966" width="5.875" style="28" customWidth="1"/>
    <col min="8967" max="8967" width="6.375" style="28" customWidth="1"/>
    <col min="8968" max="8968" width="6.625" style="28" customWidth="1"/>
    <col min="8969" max="8969" width="7.375" style="28" customWidth="1"/>
    <col min="8970" max="8970" width="5.625" style="28" customWidth="1"/>
    <col min="8971" max="8971" width="9" style="28" customWidth="1"/>
    <col min="8972" max="8973" width="5.125" style="28" customWidth="1"/>
    <col min="8974" max="8974" width="6.625" style="28" customWidth="1"/>
    <col min="8975" max="8975" width="8.25" style="28" customWidth="1"/>
    <col min="8976" max="8976" width="5.125" style="28" customWidth="1"/>
    <col min="8977" max="9216" width="9" style="28"/>
    <col min="9217" max="9217" width="12.25" style="28" customWidth="1"/>
    <col min="9218" max="9218" width="5.25" style="28" customWidth="1"/>
    <col min="9219" max="9219" width="13.5" style="28" customWidth="1"/>
    <col min="9220" max="9220" width="6.625" style="28" customWidth="1"/>
    <col min="9221" max="9222" width="5.875" style="28" customWidth="1"/>
    <col min="9223" max="9223" width="6.375" style="28" customWidth="1"/>
    <col min="9224" max="9224" width="6.625" style="28" customWidth="1"/>
    <col min="9225" max="9225" width="7.375" style="28" customWidth="1"/>
    <col min="9226" max="9226" width="5.625" style="28" customWidth="1"/>
    <col min="9227" max="9227" width="9" style="28" customWidth="1"/>
    <col min="9228" max="9229" width="5.125" style="28" customWidth="1"/>
    <col min="9230" max="9230" width="6.625" style="28" customWidth="1"/>
    <col min="9231" max="9231" width="8.25" style="28" customWidth="1"/>
    <col min="9232" max="9232" width="5.125" style="28" customWidth="1"/>
    <col min="9233" max="9472" width="9" style="28"/>
    <col min="9473" max="9473" width="12.25" style="28" customWidth="1"/>
    <col min="9474" max="9474" width="5.25" style="28" customWidth="1"/>
    <col min="9475" max="9475" width="13.5" style="28" customWidth="1"/>
    <col min="9476" max="9476" width="6.625" style="28" customWidth="1"/>
    <col min="9477" max="9478" width="5.875" style="28" customWidth="1"/>
    <col min="9479" max="9479" width="6.375" style="28" customWidth="1"/>
    <col min="9480" max="9480" width="6.625" style="28" customWidth="1"/>
    <col min="9481" max="9481" width="7.375" style="28" customWidth="1"/>
    <col min="9482" max="9482" width="5.625" style="28" customWidth="1"/>
    <col min="9483" max="9483" width="9" style="28" customWidth="1"/>
    <col min="9484" max="9485" width="5.125" style="28" customWidth="1"/>
    <col min="9486" max="9486" width="6.625" style="28" customWidth="1"/>
    <col min="9487" max="9487" width="8.25" style="28" customWidth="1"/>
    <col min="9488" max="9488" width="5.125" style="28" customWidth="1"/>
    <col min="9489" max="9728" width="9" style="28"/>
    <col min="9729" max="9729" width="12.25" style="28" customWidth="1"/>
    <col min="9730" max="9730" width="5.25" style="28" customWidth="1"/>
    <col min="9731" max="9731" width="13.5" style="28" customWidth="1"/>
    <col min="9732" max="9732" width="6.625" style="28" customWidth="1"/>
    <col min="9733" max="9734" width="5.875" style="28" customWidth="1"/>
    <col min="9735" max="9735" width="6.375" style="28" customWidth="1"/>
    <col min="9736" max="9736" width="6.625" style="28" customWidth="1"/>
    <col min="9737" max="9737" width="7.375" style="28" customWidth="1"/>
    <col min="9738" max="9738" width="5.625" style="28" customWidth="1"/>
    <col min="9739" max="9739" width="9" style="28" customWidth="1"/>
    <col min="9740" max="9741" width="5.125" style="28" customWidth="1"/>
    <col min="9742" max="9742" width="6.625" style="28" customWidth="1"/>
    <col min="9743" max="9743" width="8.25" style="28" customWidth="1"/>
    <col min="9744" max="9744" width="5.125" style="28" customWidth="1"/>
    <col min="9745" max="9984" width="9" style="28"/>
    <col min="9985" max="9985" width="12.25" style="28" customWidth="1"/>
    <col min="9986" max="9986" width="5.25" style="28" customWidth="1"/>
    <col min="9987" max="9987" width="13.5" style="28" customWidth="1"/>
    <col min="9988" max="9988" width="6.625" style="28" customWidth="1"/>
    <col min="9989" max="9990" width="5.875" style="28" customWidth="1"/>
    <col min="9991" max="9991" width="6.375" style="28" customWidth="1"/>
    <col min="9992" max="9992" width="6.625" style="28" customWidth="1"/>
    <col min="9993" max="9993" width="7.375" style="28" customWidth="1"/>
    <col min="9994" max="9994" width="5.625" style="28" customWidth="1"/>
    <col min="9995" max="9995" width="9" style="28" customWidth="1"/>
    <col min="9996" max="9997" width="5.125" style="28" customWidth="1"/>
    <col min="9998" max="9998" width="6.625" style="28" customWidth="1"/>
    <col min="9999" max="9999" width="8.25" style="28" customWidth="1"/>
    <col min="10000" max="10000" width="5.125" style="28" customWidth="1"/>
    <col min="10001" max="10240" width="9" style="28"/>
    <col min="10241" max="10241" width="12.25" style="28" customWidth="1"/>
    <col min="10242" max="10242" width="5.25" style="28" customWidth="1"/>
    <col min="10243" max="10243" width="13.5" style="28" customWidth="1"/>
    <col min="10244" max="10244" width="6.625" style="28" customWidth="1"/>
    <col min="10245" max="10246" width="5.875" style="28" customWidth="1"/>
    <col min="10247" max="10247" width="6.375" style="28" customWidth="1"/>
    <col min="10248" max="10248" width="6.625" style="28" customWidth="1"/>
    <col min="10249" max="10249" width="7.375" style="28" customWidth="1"/>
    <col min="10250" max="10250" width="5.625" style="28" customWidth="1"/>
    <col min="10251" max="10251" width="9" style="28" customWidth="1"/>
    <col min="10252" max="10253" width="5.125" style="28" customWidth="1"/>
    <col min="10254" max="10254" width="6.625" style="28" customWidth="1"/>
    <col min="10255" max="10255" width="8.25" style="28" customWidth="1"/>
    <col min="10256" max="10256" width="5.125" style="28" customWidth="1"/>
    <col min="10257" max="10496" width="9" style="28"/>
    <col min="10497" max="10497" width="12.25" style="28" customWidth="1"/>
    <col min="10498" max="10498" width="5.25" style="28" customWidth="1"/>
    <col min="10499" max="10499" width="13.5" style="28" customWidth="1"/>
    <col min="10500" max="10500" width="6.625" style="28" customWidth="1"/>
    <col min="10501" max="10502" width="5.875" style="28" customWidth="1"/>
    <col min="10503" max="10503" width="6.375" style="28" customWidth="1"/>
    <col min="10504" max="10504" width="6.625" style="28" customWidth="1"/>
    <col min="10505" max="10505" width="7.375" style="28" customWidth="1"/>
    <col min="10506" max="10506" width="5.625" style="28" customWidth="1"/>
    <col min="10507" max="10507" width="9" style="28" customWidth="1"/>
    <col min="10508" max="10509" width="5.125" style="28" customWidth="1"/>
    <col min="10510" max="10510" width="6.625" style="28" customWidth="1"/>
    <col min="10511" max="10511" width="8.25" style="28" customWidth="1"/>
    <col min="10512" max="10512" width="5.125" style="28" customWidth="1"/>
    <col min="10513" max="10752" width="9" style="28"/>
    <col min="10753" max="10753" width="12.25" style="28" customWidth="1"/>
    <col min="10754" max="10754" width="5.25" style="28" customWidth="1"/>
    <col min="10755" max="10755" width="13.5" style="28" customWidth="1"/>
    <col min="10756" max="10756" width="6.625" style="28" customWidth="1"/>
    <col min="10757" max="10758" width="5.875" style="28" customWidth="1"/>
    <col min="10759" max="10759" width="6.375" style="28" customWidth="1"/>
    <col min="10760" max="10760" width="6.625" style="28" customWidth="1"/>
    <col min="10761" max="10761" width="7.375" style="28" customWidth="1"/>
    <col min="10762" max="10762" width="5.625" style="28" customWidth="1"/>
    <col min="10763" max="10763" width="9" style="28" customWidth="1"/>
    <col min="10764" max="10765" width="5.125" style="28" customWidth="1"/>
    <col min="10766" max="10766" width="6.625" style="28" customWidth="1"/>
    <col min="10767" max="10767" width="8.25" style="28" customWidth="1"/>
    <col min="10768" max="10768" width="5.125" style="28" customWidth="1"/>
    <col min="10769" max="11008" width="9" style="28"/>
    <col min="11009" max="11009" width="12.25" style="28" customWidth="1"/>
    <col min="11010" max="11010" width="5.25" style="28" customWidth="1"/>
    <col min="11011" max="11011" width="13.5" style="28" customWidth="1"/>
    <col min="11012" max="11012" width="6.625" style="28" customWidth="1"/>
    <col min="11013" max="11014" width="5.875" style="28" customWidth="1"/>
    <col min="11015" max="11015" width="6.375" style="28" customWidth="1"/>
    <col min="11016" max="11016" width="6.625" style="28" customWidth="1"/>
    <col min="11017" max="11017" width="7.375" style="28" customWidth="1"/>
    <col min="11018" max="11018" width="5.625" style="28" customWidth="1"/>
    <col min="11019" max="11019" width="9" style="28" customWidth="1"/>
    <col min="11020" max="11021" width="5.125" style="28" customWidth="1"/>
    <col min="11022" max="11022" width="6.625" style="28" customWidth="1"/>
    <col min="11023" max="11023" width="8.25" style="28" customWidth="1"/>
    <col min="11024" max="11024" width="5.125" style="28" customWidth="1"/>
    <col min="11025" max="11264" width="9" style="28"/>
    <col min="11265" max="11265" width="12.25" style="28" customWidth="1"/>
    <col min="11266" max="11266" width="5.25" style="28" customWidth="1"/>
    <col min="11267" max="11267" width="13.5" style="28" customWidth="1"/>
    <col min="11268" max="11268" width="6.625" style="28" customWidth="1"/>
    <col min="11269" max="11270" width="5.875" style="28" customWidth="1"/>
    <col min="11271" max="11271" width="6.375" style="28" customWidth="1"/>
    <col min="11272" max="11272" width="6.625" style="28" customWidth="1"/>
    <col min="11273" max="11273" width="7.375" style="28" customWidth="1"/>
    <col min="11274" max="11274" width="5.625" style="28" customWidth="1"/>
    <col min="11275" max="11275" width="9" style="28" customWidth="1"/>
    <col min="11276" max="11277" width="5.125" style="28" customWidth="1"/>
    <col min="11278" max="11278" width="6.625" style="28" customWidth="1"/>
    <col min="11279" max="11279" width="8.25" style="28" customWidth="1"/>
    <col min="11280" max="11280" width="5.125" style="28" customWidth="1"/>
    <col min="11281" max="11520" width="9" style="28"/>
    <col min="11521" max="11521" width="12.25" style="28" customWidth="1"/>
    <col min="11522" max="11522" width="5.25" style="28" customWidth="1"/>
    <col min="11523" max="11523" width="13.5" style="28" customWidth="1"/>
    <col min="11524" max="11524" width="6.625" style="28" customWidth="1"/>
    <col min="11525" max="11526" width="5.875" style="28" customWidth="1"/>
    <col min="11527" max="11527" width="6.375" style="28" customWidth="1"/>
    <col min="11528" max="11528" width="6.625" style="28" customWidth="1"/>
    <col min="11529" max="11529" width="7.375" style="28" customWidth="1"/>
    <col min="11530" max="11530" width="5.625" style="28" customWidth="1"/>
    <col min="11531" max="11531" width="9" style="28" customWidth="1"/>
    <col min="11532" max="11533" width="5.125" style="28" customWidth="1"/>
    <col min="11534" max="11534" width="6.625" style="28" customWidth="1"/>
    <col min="11535" max="11535" width="8.25" style="28" customWidth="1"/>
    <col min="11536" max="11536" width="5.125" style="28" customWidth="1"/>
    <col min="11537" max="11776" width="9" style="28"/>
    <col min="11777" max="11777" width="12.25" style="28" customWidth="1"/>
    <col min="11778" max="11778" width="5.25" style="28" customWidth="1"/>
    <col min="11779" max="11779" width="13.5" style="28" customWidth="1"/>
    <col min="11780" max="11780" width="6.625" style="28" customWidth="1"/>
    <col min="11781" max="11782" width="5.875" style="28" customWidth="1"/>
    <col min="11783" max="11783" width="6.375" style="28" customWidth="1"/>
    <col min="11784" max="11784" width="6.625" style="28" customWidth="1"/>
    <col min="11785" max="11785" width="7.375" style="28" customWidth="1"/>
    <col min="11786" max="11786" width="5.625" style="28" customWidth="1"/>
    <col min="11787" max="11787" width="9" style="28" customWidth="1"/>
    <col min="11788" max="11789" width="5.125" style="28" customWidth="1"/>
    <col min="11790" max="11790" width="6.625" style="28" customWidth="1"/>
    <col min="11791" max="11791" width="8.25" style="28" customWidth="1"/>
    <col min="11792" max="11792" width="5.125" style="28" customWidth="1"/>
    <col min="11793" max="12032" width="9" style="28"/>
    <col min="12033" max="12033" width="12.25" style="28" customWidth="1"/>
    <col min="12034" max="12034" width="5.25" style="28" customWidth="1"/>
    <col min="12035" max="12035" width="13.5" style="28" customWidth="1"/>
    <col min="12036" max="12036" width="6.625" style="28" customWidth="1"/>
    <col min="12037" max="12038" width="5.875" style="28" customWidth="1"/>
    <col min="12039" max="12039" width="6.375" style="28" customWidth="1"/>
    <col min="12040" max="12040" width="6.625" style="28" customWidth="1"/>
    <col min="12041" max="12041" width="7.375" style="28" customWidth="1"/>
    <col min="12042" max="12042" width="5.625" style="28" customWidth="1"/>
    <col min="12043" max="12043" width="9" style="28" customWidth="1"/>
    <col min="12044" max="12045" width="5.125" style="28" customWidth="1"/>
    <col min="12046" max="12046" width="6.625" style="28" customWidth="1"/>
    <col min="12047" max="12047" width="8.25" style="28" customWidth="1"/>
    <col min="12048" max="12048" width="5.125" style="28" customWidth="1"/>
    <col min="12049" max="12288" width="9" style="28"/>
    <col min="12289" max="12289" width="12.25" style="28" customWidth="1"/>
    <col min="12290" max="12290" width="5.25" style="28" customWidth="1"/>
    <col min="12291" max="12291" width="13.5" style="28" customWidth="1"/>
    <col min="12292" max="12292" width="6.625" style="28" customWidth="1"/>
    <col min="12293" max="12294" width="5.875" style="28" customWidth="1"/>
    <col min="12295" max="12295" width="6.375" style="28" customWidth="1"/>
    <col min="12296" max="12296" width="6.625" style="28" customWidth="1"/>
    <col min="12297" max="12297" width="7.375" style="28" customWidth="1"/>
    <col min="12298" max="12298" width="5.625" style="28" customWidth="1"/>
    <col min="12299" max="12299" width="9" style="28" customWidth="1"/>
    <col min="12300" max="12301" width="5.125" style="28" customWidth="1"/>
    <col min="12302" max="12302" width="6.625" style="28" customWidth="1"/>
    <col min="12303" max="12303" width="8.25" style="28" customWidth="1"/>
    <col min="12304" max="12304" width="5.125" style="28" customWidth="1"/>
    <col min="12305" max="12544" width="9" style="28"/>
    <col min="12545" max="12545" width="12.25" style="28" customWidth="1"/>
    <col min="12546" max="12546" width="5.25" style="28" customWidth="1"/>
    <col min="12547" max="12547" width="13.5" style="28" customWidth="1"/>
    <col min="12548" max="12548" width="6.625" style="28" customWidth="1"/>
    <col min="12549" max="12550" width="5.875" style="28" customWidth="1"/>
    <col min="12551" max="12551" width="6.375" style="28" customWidth="1"/>
    <col min="12552" max="12552" width="6.625" style="28" customWidth="1"/>
    <col min="12553" max="12553" width="7.375" style="28" customWidth="1"/>
    <col min="12554" max="12554" width="5.625" style="28" customWidth="1"/>
    <col min="12555" max="12555" width="9" style="28" customWidth="1"/>
    <col min="12556" max="12557" width="5.125" style="28" customWidth="1"/>
    <col min="12558" max="12558" width="6.625" style="28" customWidth="1"/>
    <col min="12559" max="12559" width="8.25" style="28" customWidth="1"/>
    <col min="12560" max="12560" width="5.125" style="28" customWidth="1"/>
    <col min="12561" max="12800" width="9" style="28"/>
    <col min="12801" max="12801" width="12.25" style="28" customWidth="1"/>
    <col min="12802" max="12802" width="5.25" style="28" customWidth="1"/>
    <col min="12803" max="12803" width="13.5" style="28" customWidth="1"/>
    <col min="12804" max="12804" width="6.625" style="28" customWidth="1"/>
    <col min="12805" max="12806" width="5.875" style="28" customWidth="1"/>
    <col min="12807" max="12807" width="6.375" style="28" customWidth="1"/>
    <col min="12808" max="12808" width="6.625" style="28" customWidth="1"/>
    <col min="12809" max="12809" width="7.375" style="28" customWidth="1"/>
    <col min="12810" max="12810" width="5.625" style="28" customWidth="1"/>
    <col min="12811" max="12811" width="9" style="28" customWidth="1"/>
    <col min="12812" max="12813" width="5.125" style="28" customWidth="1"/>
    <col min="12814" max="12814" width="6.625" style="28" customWidth="1"/>
    <col min="12815" max="12815" width="8.25" style="28" customWidth="1"/>
    <col min="12816" max="12816" width="5.125" style="28" customWidth="1"/>
    <col min="12817" max="13056" width="9" style="28"/>
    <col min="13057" max="13057" width="12.25" style="28" customWidth="1"/>
    <col min="13058" max="13058" width="5.25" style="28" customWidth="1"/>
    <col min="13059" max="13059" width="13.5" style="28" customWidth="1"/>
    <col min="13060" max="13060" width="6.625" style="28" customWidth="1"/>
    <col min="13061" max="13062" width="5.875" style="28" customWidth="1"/>
    <col min="13063" max="13063" width="6.375" style="28" customWidth="1"/>
    <col min="13064" max="13064" width="6.625" style="28" customWidth="1"/>
    <col min="13065" max="13065" width="7.375" style="28" customWidth="1"/>
    <col min="13066" max="13066" width="5.625" style="28" customWidth="1"/>
    <col min="13067" max="13067" width="9" style="28" customWidth="1"/>
    <col min="13068" max="13069" width="5.125" style="28" customWidth="1"/>
    <col min="13070" max="13070" width="6.625" style="28" customWidth="1"/>
    <col min="13071" max="13071" width="8.25" style="28" customWidth="1"/>
    <col min="13072" max="13072" width="5.125" style="28" customWidth="1"/>
    <col min="13073" max="13312" width="9" style="28"/>
    <col min="13313" max="13313" width="12.25" style="28" customWidth="1"/>
    <col min="13314" max="13314" width="5.25" style="28" customWidth="1"/>
    <col min="13315" max="13315" width="13.5" style="28" customWidth="1"/>
    <col min="13316" max="13316" width="6.625" style="28" customWidth="1"/>
    <col min="13317" max="13318" width="5.875" style="28" customWidth="1"/>
    <col min="13319" max="13319" width="6.375" style="28" customWidth="1"/>
    <col min="13320" max="13320" width="6.625" style="28" customWidth="1"/>
    <col min="13321" max="13321" width="7.375" style="28" customWidth="1"/>
    <col min="13322" max="13322" width="5.625" style="28" customWidth="1"/>
    <col min="13323" max="13323" width="9" style="28" customWidth="1"/>
    <col min="13324" max="13325" width="5.125" style="28" customWidth="1"/>
    <col min="13326" max="13326" width="6.625" style="28" customWidth="1"/>
    <col min="13327" max="13327" width="8.25" style="28" customWidth="1"/>
    <col min="13328" max="13328" width="5.125" style="28" customWidth="1"/>
    <col min="13329" max="13568" width="9" style="28"/>
    <col min="13569" max="13569" width="12.25" style="28" customWidth="1"/>
    <col min="13570" max="13570" width="5.25" style="28" customWidth="1"/>
    <col min="13571" max="13571" width="13.5" style="28" customWidth="1"/>
    <col min="13572" max="13572" width="6.625" style="28" customWidth="1"/>
    <col min="13573" max="13574" width="5.875" style="28" customWidth="1"/>
    <col min="13575" max="13575" width="6.375" style="28" customWidth="1"/>
    <col min="13576" max="13576" width="6.625" style="28" customWidth="1"/>
    <col min="13577" max="13577" width="7.375" style="28" customWidth="1"/>
    <col min="13578" max="13578" width="5.625" style="28" customWidth="1"/>
    <col min="13579" max="13579" width="9" style="28" customWidth="1"/>
    <col min="13580" max="13581" width="5.125" style="28" customWidth="1"/>
    <col min="13582" max="13582" width="6.625" style="28" customWidth="1"/>
    <col min="13583" max="13583" width="8.25" style="28" customWidth="1"/>
    <col min="13584" max="13584" width="5.125" style="28" customWidth="1"/>
    <col min="13585" max="13824" width="9" style="28"/>
    <col min="13825" max="13825" width="12.25" style="28" customWidth="1"/>
    <col min="13826" max="13826" width="5.25" style="28" customWidth="1"/>
    <col min="13827" max="13827" width="13.5" style="28" customWidth="1"/>
    <col min="13828" max="13828" width="6.625" style="28" customWidth="1"/>
    <col min="13829" max="13830" width="5.875" style="28" customWidth="1"/>
    <col min="13831" max="13831" width="6.375" style="28" customWidth="1"/>
    <col min="13832" max="13832" width="6.625" style="28" customWidth="1"/>
    <col min="13833" max="13833" width="7.375" style="28" customWidth="1"/>
    <col min="13834" max="13834" width="5.625" style="28" customWidth="1"/>
    <col min="13835" max="13835" width="9" style="28" customWidth="1"/>
    <col min="13836" max="13837" width="5.125" style="28" customWidth="1"/>
    <col min="13838" max="13838" width="6.625" style="28" customWidth="1"/>
    <col min="13839" max="13839" width="8.25" style="28" customWidth="1"/>
    <col min="13840" max="13840" width="5.125" style="28" customWidth="1"/>
    <col min="13841" max="14080" width="9" style="28"/>
    <col min="14081" max="14081" width="12.25" style="28" customWidth="1"/>
    <col min="14082" max="14082" width="5.25" style="28" customWidth="1"/>
    <col min="14083" max="14083" width="13.5" style="28" customWidth="1"/>
    <col min="14084" max="14084" width="6.625" style="28" customWidth="1"/>
    <col min="14085" max="14086" width="5.875" style="28" customWidth="1"/>
    <col min="14087" max="14087" width="6.375" style="28" customWidth="1"/>
    <col min="14088" max="14088" width="6.625" style="28" customWidth="1"/>
    <col min="14089" max="14089" width="7.375" style="28" customWidth="1"/>
    <col min="14090" max="14090" width="5.625" style="28" customWidth="1"/>
    <col min="14091" max="14091" width="9" style="28" customWidth="1"/>
    <col min="14092" max="14093" width="5.125" style="28" customWidth="1"/>
    <col min="14094" max="14094" width="6.625" style="28" customWidth="1"/>
    <col min="14095" max="14095" width="8.25" style="28" customWidth="1"/>
    <col min="14096" max="14096" width="5.125" style="28" customWidth="1"/>
    <col min="14097" max="14336" width="9" style="28"/>
    <col min="14337" max="14337" width="12.25" style="28" customWidth="1"/>
    <col min="14338" max="14338" width="5.25" style="28" customWidth="1"/>
    <col min="14339" max="14339" width="13.5" style="28" customWidth="1"/>
    <col min="14340" max="14340" width="6.625" style="28" customWidth="1"/>
    <col min="14341" max="14342" width="5.875" style="28" customWidth="1"/>
    <col min="14343" max="14343" width="6.375" style="28" customWidth="1"/>
    <col min="14344" max="14344" width="6.625" style="28" customWidth="1"/>
    <col min="14345" max="14345" width="7.375" style="28" customWidth="1"/>
    <col min="14346" max="14346" width="5.625" style="28" customWidth="1"/>
    <col min="14347" max="14347" width="9" style="28" customWidth="1"/>
    <col min="14348" max="14349" width="5.125" style="28" customWidth="1"/>
    <col min="14350" max="14350" width="6.625" style="28" customWidth="1"/>
    <col min="14351" max="14351" width="8.25" style="28" customWidth="1"/>
    <col min="14352" max="14352" width="5.125" style="28" customWidth="1"/>
    <col min="14353" max="14592" width="9" style="28"/>
    <col min="14593" max="14593" width="12.25" style="28" customWidth="1"/>
    <col min="14594" max="14594" width="5.25" style="28" customWidth="1"/>
    <col min="14595" max="14595" width="13.5" style="28" customWidth="1"/>
    <col min="14596" max="14596" width="6.625" style="28" customWidth="1"/>
    <col min="14597" max="14598" width="5.875" style="28" customWidth="1"/>
    <col min="14599" max="14599" width="6.375" style="28" customWidth="1"/>
    <col min="14600" max="14600" width="6.625" style="28" customWidth="1"/>
    <col min="14601" max="14601" width="7.375" style="28" customWidth="1"/>
    <col min="14602" max="14602" width="5.625" style="28" customWidth="1"/>
    <col min="14603" max="14603" width="9" style="28" customWidth="1"/>
    <col min="14604" max="14605" width="5.125" style="28" customWidth="1"/>
    <col min="14606" max="14606" width="6.625" style="28" customWidth="1"/>
    <col min="14607" max="14607" width="8.25" style="28" customWidth="1"/>
    <col min="14608" max="14608" width="5.125" style="28" customWidth="1"/>
    <col min="14609" max="14848" width="9" style="28"/>
    <col min="14849" max="14849" width="12.25" style="28" customWidth="1"/>
    <col min="14850" max="14850" width="5.25" style="28" customWidth="1"/>
    <col min="14851" max="14851" width="13.5" style="28" customWidth="1"/>
    <col min="14852" max="14852" width="6.625" style="28" customWidth="1"/>
    <col min="14853" max="14854" width="5.875" style="28" customWidth="1"/>
    <col min="14855" max="14855" width="6.375" style="28" customWidth="1"/>
    <col min="14856" max="14856" width="6.625" style="28" customWidth="1"/>
    <col min="14857" max="14857" width="7.375" style="28" customWidth="1"/>
    <col min="14858" max="14858" width="5.625" style="28" customWidth="1"/>
    <col min="14859" max="14859" width="9" style="28" customWidth="1"/>
    <col min="14860" max="14861" width="5.125" style="28" customWidth="1"/>
    <col min="14862" max="14862" width="6.625" style="28" customWidth="1"/>
    <col min="14863" max="14863" width="8.25" style="28" customWidth="1"/>
    <col min="14864" max="14864" width="5.125" style="28" customWidth="1"/>
    <col min="14865" max="15104" width="9" style="28"/>
    <col min="15105" max="15105" width="12.25" style="28" customWidth="1"/>
    <col min="15106" max="15106" width="5.25" style="28" customWidth="1"/>
    <col min="15107" max="15107" width="13.5" style="28" customWidth="1"/>
    <col min="15108" max="15108" width="6.625" style="28" customWidth="1"/>
    <col min="15109" max="15110" width="5.875" style="28" customWidth="1"/>
    <col min="15111" max="15111" width="6.375" style="28" customWidth="1"/>
    <col min="15112" max="15112" width="6.625" style="28" customWidth="1"/>
    <col min="15113" max="15113" width="7.375" style="28" customWidth="1"/>
    <col min="15114" max="15114" width="5.625" style="28" customWidth="1"/>
    <col min="15115" max="15115" width="9" style="28" customWidth="1"/>
    <col min="15116" max="15117" width="5.125" style="28" customWidth="1"/>
    <col min="15118" max="15118" width="6.625" style="28" customWidth="1"/>
    <col min="15119" max="15119" width="8.25" style="28" customWidth="1"/>
    <col min="15120" max="15120" width="5.125" style="28" customWidth="1"/>
    <col min="15121" max="15360" width="9" style="28"/>
    <col min="15361" max="15361" width="12.25" style="28" customWidth="1"/>
    <col min="15362" max="15362" width="5.25" style="28" customWidth="1"/>
    <col min="15363" max="15363" width="13.5" style="28" customWidth="1"/>
    <col min="15364" max="15364" width="6.625" style="28" customWidth="1"/>
    <col min="15365" max="15366" width="5.875" style="28" customWidth="1"/>
    <col min="15367" max="15367" width="6.375" style="28" customWidth="1"/>
    <col min="15368" max="15368" width="6.625" style="28" customWidth="1"/>
    <col min="15369" max="15369" width="7.375" style="28" customWidth="1"/>
    <col min="15370" max="15370" width="5.625" style="28" customWidth="1"/>
    <col min="15371" max="15371" width="9" style="28" customWidth="1"/>
    <col min="15372" max="15373" width="5.125" style="28" customWidth="1"/>
    <col min="15374" max="15374" width="6.625" style="28" customWidth="1"/>
    <col min="15375" max="15375" width="8.25" style="28" customWidth="1"/>
    <col min="15376" max="15376" width="5.125" style="28" customWidth="1"/>
    <col min="15377" max="15616" width="9" style="28"/>
    <col min="15617" max="15617" width="12.25" style="28" customWidth="1"/>
    <col min="15618" max="15618" width="5.25" style="28" customWidth="1"/>
    <col min="15619" max="15619" width="13.5" style="28" customWidth="1"/>
    <col min="15620" max="15620" width="6.625" style="28" customWidth="1"/>
    <col min="15621" max="15622" width="5.875" style="28" customWidth="1"/>
    <col min="15623" max="15623" width="6.375" style="28" customWidth="1"/>
    <col min="15624" max="15624" width="6.625" style="28" customWidth="1"/>
    <col min="15625" max="15625" width="7.375" style="28" customWidth="1"/>
    <col min="15626" max="15626" width="5.625" style="28" customWidth="1"/>
    <col min="15627" max="15627" width="9" style="28" customWidth="1"/>
    <col min="15628" max="15629" width="5.125" style="28" customWidth="1"/>
    <col min="15630" max="15630" width="6.625" style="28" customWidth="1"/>
    <col min="15631" max="15631" width="8.25" style="28" customWidth="1"/>
    <col min="15632" max="15632" width="5.125" style="28" customWidth="1"/>
    <col min="15633" max="15872" width="9" style="28"/>
    <col min="15873" max="15873" width="12.25" style="28" customWidth="1"/>
    <col min="15874" max="15874" width="5.25" style="28" customWidth="1"/>
    <col min="15875" max="15875" width="13.5" style="28" customWidth="1"/>
    <col min="15876" max="15876" width="6.625" style="28" customWidth="1"/>
    <col min="15877" max="15878" width="5.875" style="28" customWidth="1"/>
    <col min="15879" max="15879" width="6.375" style="28" customWidth="1"/>
    <col min="15880" max="15880" width="6.625" style="28" customWidth="1"/>
    <col min="15881" max="15881" width="7.375" style="28" customWidth="1"/>
    <col min="15882" max="15882" width="5.625" style="28" customWidth="1"/>
    <col min="15883" max="15883" width="9" style="28" customWidth="1"/>
    <col min="15884" max="15885" width="5.125" style="28" customWidth="1"/>
    <col min="15886" max="15886" width="6.625" style="28" customWidth="1"/>
    <col min="15887" max="15887" width="8.25" style="28" customWidth="1"/>
    <col min="15888" max="15888" width="5.125" style="28" customWidth="1"/>
    <col min="15889" max="16128" width="9" style="28"/>
    <col min="16129" max="16129" width="12.25" style="28" customWidth="1"/>
    <col min="16130" max="16130" width="5.25" style="28" customWidth="1"/>
    <col min="16131" max="16131" width="13.5" style="28" customWidth="1"/>
    <col min="16132" max="16132" width="6.625" style="28" customWidth="1"/>
    <col min="16133" max="16134" width="5.875" style="28" customWidth="1"/>
    <col min="16135" max="16135" width="6.375" style="28" customWidth="1"/>
    <col min="16136" max="16136" width="6.625" style="28" customWidth="1"/>
    <col min="16137" max="16137" width="7.375" style="28" customWidth="1"/>
    <col min="16138" max="16138" width="5.625" style="28" customWidth="1"/>
    <col min="16139" max="16139" width="9" style="28" customWidth="1"/>
    <col min="16140" max="16141" width="5.125" style="28" customWidth="1"/>
    <col min="16142" max="16142" width="6.625" style="28" customWidth="1"/>
    <col min="16143" max="16143" width="8.25" style="28" customWidth="1"/>
    <col min="16144" max="16144" width="5.125" style="28" customWidth="1"/>
    <col min="16145" max="16384" width="9" style="28"/>
  </cols>
  <sheetData>
    <row r="1" spans="1:16">
      <c r="A1" s="26" t="s">
        <v>66</v>
      </c>
      <c r="B1" s="26"/>
      <c r="C1" s="26"/>
      <c r="D1" s="26"/>
      <c r="E1" s="26"/>
      <c r="F1" s="26"/>
      <c r="G1" s="27"/>
      <c r="H1" s="26"/>
      <c r="I1" s="27"/>
      <c r="J1" s="26"/>
      <c r="K1" s="26"/>
      <c r="L1" s="26"/>
      <c r="M1" s="26"/>
      <c r="N1" s="26"/>
      <c r="O1" s="26"/>
      <c r="P1" s="26"/>
    </row>
    <row r="2" spans="1:16" ht="38.25">
      <c r="A2" s="144" t="s">
        <v>67</v>
      </c>
      <c r="B2" s="145" t="s">
        <v>68</v>
      </c>
      <c r="C2" s="145" t="s">
        <v>461</v>
      </c>
      <c r="D2" s="145" t="s">
        <v>69</v>
      </c>
      <c r="E2" s="145" t="s">
        <v>70</v>
      </c>
      <c r="F2" s="145" t="s">
        <v>71</v>
      </c>
      <c r="G2" s="146" t="s">
        <v>72</v>
      </c>
      <c r="H2" s="145" t="s">
        <v>73</v>
      </c>
      <c r="I2" s="146" t="s">
        <v>74</v>
      </c>
      <c r="J2" s="145" t="s">
        <v>75</v>
      </c>
      <c r="K2" s="145" t="s">
        <v>76</v>
      </c>
      <c r="L2" s="145" t="s">
        <v>77</v>
      </c>
      <c r="M2" s="145" t="s">
        <v>78</v>
      </c>
      <c r="N2" s="145" t="s">
        <v>79</v>
      </c>
      <c r="O2" s="144" t="s">
        <v>11</v>
      </c>
      <c r="P2" s="144" t="s">
        <v>80</v>
      </c>
    </row>
    <row r="3" spans="1:16">
      <c r="A3" s="147"/>
      <c r="B3" s="147"/>
      <c r="C3" s="148" t="s">
        <v>81</v>
      </c>
      <c r="D3" s="149" t="s">
        <v>82</v>
      </c>
      <c r="E3" s="149" t="s">
        <v>83</v>
      </c>
      <c r="F3" s="149" t="s">
        <v>84</v>
      </c>
      <c r="G3" s="150" t="s">
        <v>85</v>
      </c>
      <c r="H3" s="149" t="s">
        <v>86</v>
      </c>
      <c r="I3" s="150" t="s">
        <v>87</v>
      </c>
      <c r="J3" s="149" t="s">
        <v>88</v>
      </c>
      <c r="K3" s="149" t="s">
        <v>89</v>
      </c>
      <c r="L3" s="151" t="s">
        <v>90</v>
      </c>
      <c r="M3" s="152"/>
      <c r="N3" s="153" t="s">
        <v>91</v>
      </c>
      <c r="O3" s="154"/>
      <c r="P3" s="155"/>
    </row>
    <row r="4" spans="1:16">
      <c r="A4" s="156" t="s">
        <v>92</v>
      </c>
      <c r="B4" s="157"/>
      <c r="C4" s="158"/>
      <c r="D4" s="159"/>
      <c r="E4" s="138"/>
      <c r="F4" s="159"/>
      <c r="G4" s="160"/>
      <c r="H4" s="159"/>
      <c r="I4" s="160"/>
      <c r="J4" s="159"/>
      <c r="K4" s="159"/>
      <c r="L4" s="159"/>
      <c r="M4" s="161"/>
      <c r="N4" s="161"/>
      <c r="O4" s="161"/>
      <c r="P4" s="162"/>
    </row>
    <row r="5" spans="1:16">
      <c r="A5" s="29" t="s">
        <v>93</v>
      </c>
      <c r="B5" s="29" t="s">
        <v>94</v>
      </c>
      <c r="C5" s="29" t="s">
        <v>95</v>
      </c>
      <c r="D5" s="30">
        <v>1.37409</v>
      </c>
      <c r="E5" s="139">
        <v>84.3</v>
      </c>
      <c r="F5" s="31">
        <v>163</v>
      </c>
      <c r="G5" s="32">
        <v>2100</v>
      </c>
      <c r="H5" s="31">
        <v>77.400000000000006</v>
      </c>
      <c r="I5" s="32">
        <v>6530</v>
      </c>
      <c r="J5" s="31">
        <v>38</v>
      </c>
      <c r="K5" s="33"/>
      <c r="L5" s="33"/>
      <c r="M5" s="33">
        <v>21.5</v>
      </c>
      <c r="N5" s="33"/>
      <c r="O5" s="33">
        <v>8</v>
      </c>
      <c r="P5" s="29" t="s">
        <v>96</v>
      </c>
    </row>
    <row r="6" spans="1:16">
      <c r="A6" s="34" t="s">
        <v>97</v>
      </c>
      <c r="B6" s="34" t="s">
        <v>94</v>
      </c>
      <c r="C6" s="34" t="s">
        <v>98</v>
      </c>
      <c r="D6" s="35">
        <v>2.5893999999999999</v>
      </c>
      <c r="E6" s="140">
        <v>121</v>
      </c>
      <c r="F6" s="36">
        <v>214</v>
      </c>
      <c r="G6" s="37">
        <v>2700</v>
      </c>
      <c r="H6" s="36">
        <v>89.3</v>
      </c>
      <c r="I6" s="37">
        <v>10800</v>
      </c>
      <c r="J6" s="36">
        <v>60</v>
      </c>
      <c r="K6" s="38"/>
      <c r="L6" s="38"/>
      <c r="M6" s="38">
        <v>24.5</v>
      </c>
      <c r="N6" s="38"/>
      <c r="O6" s="38">
        <v>8</v>
      </c>
      <c r="P6" s="34" t="s">
        <v>96</v>
      </c>
    </row>
    <row r="7" spans="1:16">
      <c r="A7" s="34" t="s">
        <v>99</v>
      </c>
      <c r="B7" s="34" t="s">
        <v>94</v>
      </c>
      <c r="C7" s="34" t="s">
        <v>100</v>
      </c>
      <c r="D7" s="35">
        <v>5.5979999999999999</v>
      </c>
      <c r="E7" s="140">
        <v>180</v>
      </c>
      <c r="F7" s="36">
        <v>311</v>
      </c>
      <c r="G7" s="37">
        <v>3600</v>
      </c>
      <c r="H7" s="36">
        <v>105</v>
      </c>
      <c r="I7" s="37">
        <v>18800</v>
      </c>
      <c r="J7" s="36">
        <v>112</v>
      </c>
      <c r="K7" s="38"/>
      <c r="L7" s="38"/>
      <c r="M7" s="38">
        <v>28.3</v>
      </c>
      <c r="N7" s="38"/>
      <c r="O7" s="38">
        <v>12</v>
      </c>
      <c r="P7" s="34" t="s">
        <v>96</v>
      </c>
    </row>
    <row r="8" spans="1:16">
      <c r="A8" s="39" t="s">
        <v>101</v>
      </c>
      <c r="B8" s="39" t="s">
        <v>94</v>
      </c>
      <c r="C8" s="39" t="s">
        <v>102</v>
      </c>
      <c r="D8" s="40">
        <v>17.828099999999999</v>
      </c>
      <c r="E8" s="141">
        <v>279</v>
      </c>
      <c r="F8" s="41">
        <v>639</v>
      </c>
      <c r="G8" s="42">
        <v>3900</v>
      </c>
      <c r="H8" s="41">
        <v>144</v>
      </c>
      <c r="I8" s="42">
        <v>40100</v>
      </c>
      <c r="J8" s="41">
        <v>254</v>
      </c>
      <c r="K8" s="43"/>
      <c r="L8" s="43"/>
      <c r="M8" s="43">
        <v>41.4</v>
      </c>
      <c r="N8" s="43"/>
      <c r="O8" s="43" t="s">
        <v>103</v>
      </c>
      <c r="P8" s="39" t="s">
        <v>96</v>
      </c>
    </row>
    <row r="9" spans="1:16">
      <c r="A9" s="156" t="s">
        <v>104</v>
      </c>
      <c r="B9" s="163"/>
      <c r="C9" s="163"/>
      <c r="D9" s="164"/>
      <c r="E9" s="142"/>
      <c r="F9" s="165"/>
      <c r="G9" s="166"/>
      <c r="H9" s="165"/>
      <c r="I9" s="166"/>
      <c r="J9" s="165"/>
      <c r="K9" s="167"/>
      <c r="L9" s="167"/>
      <c r="M9" s="167"/>
      <c r="N9" s="167"/>
      <c r="O9" s="167"/>
      <c r="P9" s="168"/>
    </row>
    <row r="10" spans="1:16">
      <c r="A10" s="29" t="s">
        <v>105</v>
      </c>
      <c r="B10" s="29" t="s">
        <v>106</v>
      </c>
      <c r="C10" s="29" t="s">
        <v>107</v>
      </c>
      <c r="D10" s="30">
        <v>1.315E-3</v>
      </c>
      <c r="E10" s="139">
        <v>2.63</v>
      </c>
      <c r="F10" s="31">
        <v>5</v>
      </c>
      <c r="G10" s="32">
        <v>285</v>
      </c>
      <c r="H10" s="31">
        <v>12.6</v>
      </c>
      <c r="I10" s="32">
        <v>33.1</v>
      </c>
      <c r="J10" s="31">
        <v>0.16</v>
      </c>
      <c r="K10" s="33">
        <v>0.02</v>
      </c>
      <c r="L10" s="33">
        <v>1.1000000000000001</v>
      </c>
      <c r="M10" s="33">
        <v>2.7</v>
      </c>
      <c r="N10" s="33"/>
      <c r="O10" s="44" t="s">
        <v>108</v>
      </c>
      <c r="P10" s="29" t="s">
        <v>96</v>
      </c>
    </row>
    <row r="11" spans="1:16">
      <c r="A11" s="34" t="s">
        <v>109</v>
      </c>
      <c r="B11" s="34" t="s">
        <v>106</v>
      </c>
      <c r="C11" s="34" t="s">
        <v>110</v>
      </c>
      <c r="D11" s="35">
        <v>1.4762600000000001E-3</v>
      </c>
      <c r="E11" s="140">
        <v>3.31</v>
      </c>
      <c r="F11" s="36">
        <v>4.46</v>
      </c>
      <c r="G11" s="37">
        <v>405</v>
      </c>
      <c r="H11" s="36">
        <v>12.2</v>
      </c>
      <c r="I11" s="37">
        <v>40.4</v>
      </c>
      <c r="J11" s="36">
        <v>0.24</v>
      </c>
      <c r="K11" s="38">
        <v>0.02</v>
      </c>
      <c r="L11" s="38"/>
      <c r="M11" s="38">
        <v>2.7</v>
      </c>
      <c r="N11" s="38"/>
      <c r="O11" s="38">
        <v>6</v>
      </c>
      <c r="P11" s="34" t="s">
        <v>96</v>
      </c>
    </row>
    <row r="12" spans="1:16">
      <c r="A12" s="34" t="s">
        <v>111</v>
      </c>
      <c r="B12" s="34" t="s">
        <v>106</v>
      </c>
      <c r="C12" s="34" t="s">
        <v>112</v>
      </c>
      <c r="D12" s="35">
        <v>9.1350000000000008E-3</v>
      </c>
      <c r="E12" s="140">
        <v>7</v>
      </c>
      <c r="F12" s="36">
        <v>13.05</v>
      </c>
      <c r="G12" s="37">
        <v>590</v>
      </c>
      <c r="H12" s="36">
        <v>19.47</v>
      </c>
      <c r="I12" s="37">
        <v>139</v>
      </c>
      <c r="J12" s="36">
        <v>0.7</v>
      </c>
      <c r="K12" s="38">
        <v>0.06</v>
      </c>
      <c r="L12" s="38">
        <v>1.9</v>
      </c>
      <c r="M12" s="38">
        <v>4.78</v>
      </c>
      <c r="N12" s="38">
        <v>5.3</v>
      </c>
      <c r="O12" s="38">
        <v>6</v>
      </c>
      <c r="P12" s="34" t="s">
        <v>96</v>
      </c>
    </row>
    <row r="13" spans="1:16">
      <c r="A13" s="34" t="s">
        <v>113</v>
      </c>
      <c r="B13" s="34" t="s">
        <v>106</v>
      </c>
      <c r="C13" s="34" t="s">
        <v>114</v>
      </c>
      <c r="D13" s="35">
        <v>2.8677000000000001E-2</v>
      </c>
      <c r="E13" s="140">
        <v>12.1</v>
      </c>
      <c r="F13" s="36">
        <v>23.7</v>
      </c>
      <c r="G13" s="37">
        <v>850</v>
      </c>
      <c r="H13" s="36">
        <v>26.6</v>
      </c>
      <c r="I13" s="37">
        <v>302</v>
      </c>
      <c r="J13" s="36">
        <v>1.5</v>
      </c>
      <c r="K13" s="38">
        <v>0.16</v>
      </c>
      <c r="L13" s="38"/>
      <c r="M13" s="38">
        <v>6.6</v>
      </c>
      <c r="N13" s="38">
        <v>12.2</v>
      </c>
      <c r="O13" s="38">
        <v>8</v>
      </c>
      <c r="P13" s="34" t="s">
        <v>115</v>
      </c>
    </row>
    <row r="14" spans="1:16">
      <c r="A14" s="34" t="s">
        <v>116</v>
      </c>
      <c r="B14" s="34" t="s">
        <v>106</v>
      </c>
      <c r="C14" s="34" t="s">
        <v>117</v>
      </c>
      <c r="D14" s="35">
        <v>5.702850000000001E-2</v>
      </c>
      <c r="E14" s="140">
        <v>17.100000000000001</v>
      </c>
      <c r="F14" s="36">
        <v>33.35</v>
      </c>
      <c r="G14" s="37">
        <v>1130</v>
      </c>
      <c r="H14" s="36">
        <v>30.2</v>
      </c>
      <c r="I14" s="37">
        <v>517</v>
      </c>
      <c r="J14" s="36">
        <v>2.7</v>
      </c>
      <c r="K14" s="38">
        <v>0.23499999999999999</v>
      </c>
      <c r="L14" s="38"/>
      <c r="M14" s="38">
        <v>7.4</v>
      </c>
      <c r="N14" s="38">
        <v>22.2</v>
      </c>
      <c r="O14" s="38">
        <v>10</v>
      </c>
      <c r="P14" s="34" t="s">
        <v>115</v>
      </c>
    </row>
    <row r="15" spans="1:16">
      <c r="A15" s="34" t="s">
        <v>118</v>
      </c>
      <c r="B15" s="34" t="s">
        <v>106</v>
      </c>
      <c r="C15" s="34" t="s">
        <v>119</v>
      </c>
      <c r="D15" s="35">
        <v>7.6512000000000011E-2</v>
      </c>
      <c r="E15" s="140">
        <v>19.2</v>
      </c>
      <c r="F15" s="36">
        <v>39.85</v>
      </c>
      <c r="G15" s="37">
        <v>1140</v>
      </c>
      <c r="H15" s="36">
        <v>35</v>
      </c>
      <c r="I15" s="37">
        <v>672</v>
      </c>
      <c r="J15" s="36">
        <v>3.3</v>
      </c>
      <c r="K15" s="38">
        <v>0.31</v>
      </c>
      <c r="L15" s="38"/>
      <c r="M15" s="38">
        <v>8.5</v>
      </c>
      <c r="N15" s="38">
        <v>27.3</v>
      </c>
      <c r="O15" s="45" t="s">
        <v>120</v>
      </c>
      <c r="P15" s="34" t="s">
        <v>121</v>
      </c>
    </row>
    <row r="16" spans="1:16">
      <c r="A16" s="34" t="s">
        <v>122</v>
      </c>
      <c r="B16" s="34" t="s">
        <v>106</v>
      </c>
      <c r="C16" s="34" t="s">
        <v>123</v>
      </c>
      <c r="D16" s="35">
        <v>0.12429200000000001</v>
      </c>
      <c r="E16" s="140">
        <v>23</v>
      </c>
      <c r="F16" s="36">
        <v>54.04</v>
      </c>
      <c r="G16" s="37">
        <v>1250</v>
      </c>
      <c r="H16" s="36">
        <v>39.4</v>
      </c>
      <c r="I16" s="37">
        <v>900</v>
      </c>
      <c r="J16" s="36">
        <v>4.8</v>
      </c>
      <c r="K16" s="38">
        <v>0.42</v>
      </c>
      <c r="L16" s="38"/>
      <c r="M16" s="38">
        <v>9</v>
      </c>
      <c r="N16" s="38">
        <v>33.1</v>
      </c>
      <c r="O16" s="45" t="s">
        <v>108</v>
      </c>
      <c r="P16" s="34" t="s">
        <v>121</v>
      </c>
    </row>
    <row r="17" spans="1:16">
      <c r="A17" s="34" t="s">
        <v>124</v>
      </c>
      <c r="B17" s="34" t="s">
        <v>106</v>
      </c>
      <c r="C17" s="34" t="s">
        <v>125</v>
      </c>
      <c r="D17" s="35">
        <v>0.119056</v>
      </c>
      <c r="E17" s="140">
        <v>22.4</v>
      </c>
      <c r="F17" s="36">
        <v>53.15</v>
      </c>
      <c r="G17" s="37">
        <v>1350</v>
      </c>
      <c r="H17" s="36">
        <v>39.1</v>
      </c>
      <c r="I17" s="37">
        <v>882</v>
      </c>
      <c r="J17" s="36">
        <v>4.8</v>
      </c>
      <c r="K17" s="38">
        <v>0.41</v>
      </c>
      <c r="L17" s="38"/>
      <c r="M17" s="38">
        <v>9</v>
      </c>
      <c r="N17" s="38">
        <v>33.1</v>
      </c>
      <c r="O17" s="45" t="s">
        <v>108</v>
      </c>
      <c r="P17" s="34" t="s">
        <v>121</v>
      </c>
    </row>
    <row r="18" spans="1:16">
      <c r="A18" s="34" t="s">
        <v>126</v>
      </c>
      <c r="B18" s="34" t="s">
        <v>106</v>
      </c>
      <c r="C18" s="34" t="s">
        <v>127</v>
      </c>
      <c r="D18" s="35">
        <v>0.119056</v>
      </c>
      <c r="E18" s="140">
        <v>31</v>
      </c>
      <c r="F18" s="36">
        <v>50.7</v>
      </c>
      <c r="G18" s="37">
        <v>1460</v>
      </c>
      <c r="H18" s="36">
        <v>43</v>
      </c>
      <c r="I18" s="37">
        <v>1340</v>
      </c>
      <c r="J18" s="36">
        <v>7.5</v>
      </c>
      <c r="K18" s="38">
        <v>0.51</v>
      </c>
      <c r="L18" s="38"/>
      <c r="M18" s="38"/>
      <c r="N18" s="38"/>
      <c r="O18" s="38"/>
      <c r="P18" s="34"/>
    </row>
    <row r="19" spans="1:16">
      <c r="A19" s="34" t="s">
        <v>128</v>
      </c>
      <c r="B19" s="34" t="s">
        <v>106</v>
      </c>
      <c r="C19" s="34" t="s">
        <v>129</v>
      </c>
      <c r="D19" s="35">
        <v>0.119056</v>
      </c>
      <c r="E19" s="140">
        <v>41</v>
      </c>
      <c r="F19" s="36">
        <v>38.79</v>
      </c>
      <c r="G19" s="37">
        <v>2180</v>
      </c>
      <c r="H19" s="36">
        <v>39.4</v>
      </c>
      <c r="I19" s="37">
        <v>1610</v>
      </c>
      <c r="J19" s="36">
        <v>8.8000000000000007</v>
      </c>
      <c r="K19" s="38">
        <v>0.61</v>
      </c>
      <c r="L19" s="38"/>
      <c r="M19" s="38">
        <v>8.4499999999999993</v>
      </c>
      <c r="N19" s="38">
        <v>20</v>
      </c>
      <c r="O19" s="38">
        <v>8</v>
      </c>
      <c r="P19" s="34" t="s">
        <v>115</v>
      </c>
    </row>
    <row r="20" spans="1:16">
      <c r="A20" s="34" t="s">
        <v>130</v>
      </c>
      <c r="B20" s="34" t="s">
        <v>106</v>
      </c>
      <c r="C20" s="34" t="s">
        <v>131</v>
      </c>
      <c r="D20" s="35">
        <v>0.119056</v>
      </c>
      <c r="E20" s="140">
        <v>35.799999999999997</v>
      </c>
      <c r="F20" s="36">
        <v>122</v>
      </c>
      <c r="G20" s="37">
        <v>1250</v>
      </c>
      <c r="H20" s="36">
        <v>64.900000000000006</v>
      </c>
      <c r="I20" s="37">
        <v>2320</v>
      </c>
      <c r="J20" s="36">
        <v>12</v>
      </c>
      <c r="K20" s="38">
        <v>1.1599999999999999</v>
      </c>
      <c r="L20" s="38"/>
      <c r="M20" s="38"/>
      <c r="N20" s="38"/>
      <c r="O20" s="38"/>
      <c r="P20" s="34"/>
    </row>
    <row r="21" spans="1:16">
      <c r="A21" s="34" t="s">
        <v>132</v>
      </c>
      <c r="B21" s="34" t="s">
        <v>106</v>
      </c>
      <c r="C21" s="34" t="s">
        <v>133</v>
      </c>
      <c r="D21" s="35">
        <v>0.119056</v>
      </c>
      <c r="E21" s="140">
        <v>40</v>
      </c>
      <c r="F21" s="36">
        <v>78.2</v>
      </c>
      <c r="G21" s="37">
        <v>2000</v>
      </c>
      <c r="H21" s="36">
        <v>48.7</v>
      </c>
      <c r="I21" s="37">
        <v>1940</v>
      </c>
      <c r="J21" s="36">
        <v>9.1</v>
      </c>
      <c r="K21" s="38">
        <v>0.9</v>
      </c>
      <c r="L21" s="38"/>
      <c r="M21" s="38">
        <v>9.8000000000000007</v>
      </c>
      <c r="N21" s="38">
        <v>42.5</v>
      </c>
      <c r="O21" s="38"/>
      <c r="P21" s="34"/>
    </row>
    <row r="22" spans="1:16">
      <c r="A22" s="34" t="s">
        <v>134</v>
      </c>
      <c r="B22" s="34" t="s">
        <v>106</v>
      </c>
      <c r="C22" s="34" t="s">
        <v>135</v>
      </c>
      <c r="D22" s="35">
        <v>0.119056</v>
      </c>
      <c r="E22" s="140">
        <v>40.299999999999997</v>
      </c>
      <c r="F22" s="36">
        <v>78.73</v>
      </c>
      <c r="G22" s="37">
        <v>2000</v>
      </c>
      <c r="H22" s="36">
        <v>48.7</v>
      </c>
      <c r="I22" s="37">
        <v>1963</v>
      </c>
      <c r="J22" s="36">
        <v>10</v>
      </c>
      <c r="K22" s="38">
        <v>0.9</v>
      </c>
      <c r="L22" s="38"/>
      <c r="M22" s="38"/>
      <c r="N22" s="38"/>
      <c r="O22" s="38"/>
      <c r="P22" s="34"/>
    </row>
    <row r="23" spans="1:16">
      <c r="A23" s="34" t="s">
        <v>136</v>
      </c>
      <c r="B23" s="34" t="s">
        <v>106</v>
      </c>
      <c r="C23" s="34" t="s">
        <v>137</v>
      </c>
      <c r="D23" s="35">
        <v>0.119056</v>
      </c>
      <c r="E23" s="140">
        <v>86.9</v>
      </c>
      <c r="F23" s="36">
        <v>98.1</v>
      </c>
      <c r="G23" s="37">
        <v>3300</v>
      </c>
      <c r="H23" s="36">
        <v>57.7</v>
      </c>
      <c r="I23" s="37">
        <v>5010</v>
      </c>
      <c r="J23" s="36">
        <v>26</v>
      </c>
      <c r="K23" s="38">
        <v>2.5099999999999998</v>
      </c>
      <c r="L23" s="38"/>
      <c r="M23" s="38">
        <v>9.6</v>
      </c>
      <c r="N23" s="38">
        <v>39.4</v>
      </c>
      <c r="O23" s="38">
        <v>10</v>
      </c>
      <c r="P23" s="34" t="s">
        <v>115</v>
      </c>
    </row>
    <row r="24" spans="1:16">
      <c r="A24" s="34" t="s">
        <v>138</v>
      </c>
      <c r="B24" s="34" t="s">
        <v>106</v>
      </c>
      <c r="C24" s="34" t="s">
        <v>139</v>
      </c>
      <c r="D24" s="35">
        <v>0.119056</v>
      </c>
      <c r="E24" s="140">
        <v>109</v>
      </c>
      <c r="F24" s="36">
        <v>73.349999999999994</v>
      </c>
      <c r="G24" s="37">
        <v>4690</v>
      </c>
      <c r="H24" s="36">
        <v>57.7</v>
      </c>
      <c r="I24" s="37">
        <v>6310</v>
      </c>
      <c r="J24" s="36">
        <v>32</v>
      </c>
      <c r="K24" s="38">
        <v>2.9</v>
      </c>
      <c r="L24" s="38"/>
      <c r="M24" s="38">
        <v>13.7</v>
      </c>
      <c r="N24" s="38">
        <v>43.2</v>
      </c>
      <c r="O24" s="45" t="s">
        <v>140</v>
      </c>
      <c r="P24" s="34" t="s">
        <v>115</v>
      </c>
    </row>
    <row r="25" spans="1:16">
      <c r="A25" s="34" t="s">
        <v>141</v>
      </c>
      <c r="B25" s="34" t="s">
        <v>106</v>
      </c>
      <c r="C25" s="34" t="s">
        <v>142</v>
      </c>
      <c r="D25" s="35">
        <v>0.119056</v>
      </c>
      <c r="E25" s="140">
        <v>59.7</v>
      </c>
      <c r="F25" s="36">
        <v>124.87</v>
      </c>
      <c r="G25" s="37">
        <v>2100</v>
      </c>
      <c r="H25" s="36">
        <v>66.900000000000006</v>
      </c>
      <c r="I25" s="37">
        <v>4000</v>
      </c>
      <c r="J25" s="36">
        <v>22</v>
      </c>
      <c r="K25" s="38">
        <v>1.51</v>
      </c>
      <c r="L25" s="38"/>
      <c r="M25" s="38"/>
      <c r="N25" s="38"/>
      <c r="O25" s="38"/>
      <c r="P25" s="34"/>
    </row>
    <row r="26" spans="1:16">
      <c r="A26" s="34" t="s">
        <v>143</v>
      </c>
      <c r="B26" s="34" t="s">
        <v>106</v>
      </c>
      <c r="C26" s="34" t="s">
        <v>144</v>
      </c>
      <c r="D26" s="35">
        <v>0.119056</v>
      </c>
      <c r="E26" s="140">
        <v>84.8</v>
      </c>
      <c r="F26" s="36">
        <v>158</v>
      </c>
      <c r="G26" s="37">
        <v>2600</v>
      </c>
      <c r="H26" s="36">
        <v>69.7</v>
      </c>
      <c r="I26" s="37">
        <v>5910</v>
      </c>
      <c r="J26" s="36">
        <v>29</v>
      </c>
      <c r="K26" s="38">
        <v>2.96</v>
      </c>
      <c r="L26" s="38"/>
      <c r="M26" s="38">
        <v>15.7</v>
      </c>
      <c r="N26" s="38">
        <v>88.7</v>
      </c>
      <c r="O26" s="45">
        <v>12</v>
      </c>
      <c r="P26" s="34" t="s">
        <v>115</v>
      </c>
    </row>
    <row r="27" spans="1:16">
      <c r="A27" s="34" t="s">
        <v>145</v>
      </c>
      <c r="B27" s="34" t="s">
        <v>106</v>
      </c>
      <c r="C27" s="34" t="s">
        <v>146</v>
      </c>
      <c r="D27" s="35">
        <v>0.119056</v>
      </c>
      <c r="E27" s="140">
        <v>127</v>
      </c>
      <c r="F27" s="36">
        <v>173.23</v>
      </c>
      <c r="G27" s="37">
        <v>4150</v>
      </c>
      <c r="H27" s="36">
        <v>77</v>
      </c>
      <c r="I27" s="37">
        <v>9810</v>
      </c>
      <c r="J27" s="36">
        <v>50</v>
      </c>
      <c r="K27" s="38">
        <v>4.2</v>
      </c>
      <c r="L27" s="38"/>
      <c r="M27" s="38">
        <v>17.3</v>
      </c>
      <c r="N27" s="38">
        <v>108</v>
      </c>
      <c r="O27" s="38">
        <v>12</v>
      </c>
      <c r="P27" s="34" t="s">
        <v>115</v>
      </c>
    </row>
    <row r="28" spans="1:16">
      <c r="A28" s="34" t="s">
        <v>147</v>
      </c>
      <c r="B28" s="34" t="s">
        <v>106</v>
      </c>
      <c r="C28" s="34" t="s">
        <v>148</v>
      </c>
      <c r="D28" s="35">
        <v>0.119056</v>
      </c>
      <c r="E28" s="140">
        <v>157</v>
      </c>
      <c r="F28" s="36">
        <v>180</v>
      </c>
      <c r="G28" s="37">
        <v>4200</v>
      </c>
      <c r="H28" s="36">
        <v>79</v>
      </c>
      <c r="I28" s="37">
        <v>12470</v>
      </c>
      <c r="J28" s="36">
        <v>64</v>
      </c>
      <c r="K28" s="38">
        <v>6.25</v>
      </c>
      <c r="L28" s="38"/>
      <c r="M28" s="38"/>
      <c r="N28" s="38"/>
      <c r="O28" s="45"/>
      <c r="P28" s="34"/>
    </row>
    <row r="29" spans="1:16">
      <c r="A29" s="34" t="s">
        <v>149</v>
      </c>
      <c r="B29" s="34" t="s">
        <v>106</v>
      </c>
      <c r="C29" s="34" t="s">
        <v>150</v>
      </c>
      <c r="D29" s="35">
        <v>0.119056</v>
      </c>
      <c r="E29" s="140">
        <v>178</v>
      </c>
      <c r="F29" s="36">
        <v>278</v>
      </c>
      <c r="G29" s="37">
        <v>3800</v>
      </c>
      <c r="H29" s="36">
        <v>97.9</v>
      </c>
      <c r="I29" s="37">
        <v>19510</v>
      </c>
      <c r="J29" s="36">
        <v>88</v>
      </c>
      <c r="K29" s="38">
        <v>8.8000000000000007</v>
      </c>
      <c r="L29" s="38"/>
      <c r="M29" s="38"/>
      <c r="N29" s="38"/>
      <c r="O29" s="38"/>
      <c r="P29" s="34"/>
    </row>
    <row r="30" spans="1:16">
      <c r="A30" s="34" t="s">
        <v>151</v>
      </c>
      <c r="B30" s="34" t="s">
        <v>106</v>
      </c>
      <c r="C30" s="34" t="s">
        <v>152</v>
      </c>
      <c r="D30" s="35">
        <v>0.119056</v>
      </c>
      <c r="E30" s="140">
        <v>235</v>
      </c>
      <c r="F30" s="36">
        <v>275</v>
      </c>
      <c r="G30" s="37">
        <v>5000</v>
      </c>
      <c r="H30" s="36">
        <v>97.8</v>
      </c>
      <c r="I30" s="37">
        <v>23000</v>
      </c>
      <c r="J30" s="36">
        <v>116</v>
      </c>
      <c r="K30" s="38">
        <v>11.6</v>
      </c>
      <c r="L30" s="38"/>
      <c r="M30" s="38"/>
      <c r="N30" s="38"/>
      <c r="O30" s="45"/>
      <c r="P30" s="34"/>
    </row>
    <row r="31" spans="1:16">
      <c r="A31" s="34" t="s">
        <v>153</v>
      </c>
      <c r="B31" s="34" t="s">
        <v>106</v>
      </c>
      <c r="C31" s="34" t="s">
        <v>154</v>
      </c>
      <c r="D31" s="35">
        <v>0.119056</v>
      </c>
      <c r="E31" s="140">
        <v>242</v>
      </c>
      <c r="F31" s="36">
        <v>196.4</v>
      </c>
      <c r="G31" s="37">
        <v>6660</v>
      </c>
      <c r="H31" s="36">
        <v>90.6</v>
      </c>
      <c r="I31" s="37">
        <v>21930</v>
      </c>
      <c r="J31" s="36">
        <v>108</v>
      </c>
      <c r="K31" s="38">
        <v>9.6999999999999993</v>
      </c>
      <c r="L31" s="38"/>
      <c r="M31" s="38"/>
      <c r="N31" s="38"/>
      <c r="O31" s="38"/>
      <c r="P31" s="34"/>
    </row>
    <row r="32" spans="1:16">
      <c r="A32" s="34" t="s">
        <v>155</v>
      </c>
      <c r="B32" s="34" t="s">
        <v>106</v>
      </c>
      <c r="C32" s="34" t="s">
        <v>156</v>
      </c>
      <c r="D32" s="35">
        <v>0.119056</v>
      </c>
      <c r="E32" s="140">
        <v>226</v>
      </c>
      <c r="F32" s="36">
        <v>253.73</v>
      </c>
      <c r="G32" s="37">
        <v>6110</v>
      </c>
      <c r="H32" s="36">
        <v>95.8</v>
      </c>
      <c r="I32" s="37">
        <v>21600</v>
      </c>
      <c r="J32" s="36">
        <v>116</v>
      </c>
      <c r="K32" s="38">
        <v>9.4</v>
      </c>
      <c r="L32" s="38"/>
      <c r="M32" s="38">
        <v>21.3</v>
      </c>
      <c r="N32" s="38">
        <v>170</v>
      </c>
      <c r="O32" s="45">
        <v>12</v>
      </c>
      <c r="P32" s="34" t="s">
        <v>115</v>
      </c>
    </row>
    <row r="33" spans="1:16">
      <c r="A33" s="34" t="s">
        <v>157</v>
      </c>
      <c r="B33" s="34" t="s">
        <v>106</v>
      </c>
      <c r="C33" s="34" t="s">
        <v>158</v>
      </c>
      <c r="D33" s="35">
        <v>0.119056</v>
      </c>
      <c r="E33" s="140">
        <v>354</v>
      </c>
      <c r="F33" s="36">
        <v>386.34</v>
      </c>
      <c r="G33" s="37">
        <v>7100</v>
      </c>
      <c r="H33" s="36">
        <v>123</v>
      </c>
      <c r="I33" s="37">
        <v>43700</v>
      </c>
      <c r="J33" s="36">
        <v>234</v>
      </c>
      <c r="K33" s="38" t="s">
        <v>159</v>
      </c>
      <c r="L33" s="38"/>
      <c r="M33" s="38"/>
      <c r="N33" s="38"/>
      <c r="O33" s="38"/>
      <c r="P33" s="34"/>
    </row>
    <row r="34" spans="1:16">
      <c r="A34" s="34" t="s">
        <v>160</v>
      </c>
      <c r="B34" s="34" t="s">
        <v>106</v>
      </c>
      <c r="C34" s="34" t="s">
        <v>161</v>
      </c>
      <c r="D34" s="35">
        <v>0.119056</v>
      </c>
      <c r="E34" s="140">
        <v>344</v>
      </c>
      <c r="F34" s="36">
        <v>282.36</v>
      </c>
      <c r="G34" s="37">
        <v>8530</v>
      </c>
      <c r="H34" s="36">
        <v>102</v>
      </c>
      <c r="I34" s="37">
        <v>35100</v>
      </c>
      <c r="J34" s="36">
        <v>190</v>
      </c>
      <c r="K34" s="38">
        <v>8.5</v>
      </c>
      <c r="L34" s="38"/>
      <c r="M34" s="38"/>
      <c r="N34" s="38"/>
      <c r="O34" s="45"/>
      <c r="P34" s="34"/>
    </row>
    <row r="35" spans="1:16">
      <c r="A35" s="34" t="s">
        <v>162</v>
      </c>
      <c r="B35" s="34" t="s">
        <v>106</v>
      </c>
      <c r="C35" s="34" t="s">
        <v>163</v>
      </c>
      <c r="D35" s="35">
        <v>0.119056</v>
      </c>
      <c r="E35" s="140">
        <v>247</v>
      </c>
      <c r="F35" s="36">
        <v>399.02</v>
      </c>
      <c r="G35" s="37">
        <v>5670</v>
      </c>
      <c r="H35" s="36">
        <v>110</v>
      </c>
      <c r="I35" s="37">
        <v>27100</v>
      </c>
      <c r="J35" s="36">
        <v>135</v>
      </c>
      <c r="K35" s="38">
        <v>12.5</v>
      </c>
      <c r="L35" s="38"/>
      <c r="M35" s="38">
        <v>23.8</v>
      </c>
      <c r="N35" s="38">
        <v>294</v>
      </c>
      <c r="O35" s="38">
        <v>12</v>
      </c>
      <c r="P35" s="34" t="s">
        <v>115</v>
      </c>
    </row>
    <row r="36" spans="1:16">
      <c r="A36" s="34" t="s">
        <v>164</v>
      </c>
      <c r="B36" s="34" t="s">
        <v>106</v>
      </c>
      <c r="C36" s="34" t="s">
        <v>165</v>
      </c>
      <c r="D36" s="35">
        <v>0.119056</v>
      </c>
      <c r="E36" s="140">
        <v>120.85</v>
      </c>
      <c r="F36" s="36">
        <v>152.63999999999999</v>
      </c>
      <c r="G36" s="37">
        <v>2900</v>
      </c>
      <c r="H36" s="36">
        <v>104.9</v>
      </c>
      <c r="I36" s="37">
        <v>12676</v>
      </c>
      <c r="J36" s="36">
        <v>68</v>
      </c>
      <c r="K36" s="38">
        <v>5.83</v>
      </c>
      <c r="L36" s="38"/>
      <c r="M36" s="38">
        <v>28.25</v>
      </c>
      <c r="N36" s="38">
        <v>96.05</v>
      </c>
      <c r="O36" s="38">
        <v>12</v>
      </c>
      <c r="P36" s="34" t="s">
        <v>96</v>
      </c>
    </row>
    <row r="37" spans="1:16">
      <c r="A37" s="34" t="s">
        <v>166</v>
      </c>
      <c r="B37" s="34" t="s">
        <v>106</v>
      </c>
      <c r="C37" s="34" t="s">
        <v>167</v>
      </c>
      <c r="D37" s="35">
        <v>0.119056</v>
      </c>
      <c r="E37" s="140">
        <v>153.01</v>
      </c>
      <c r="F37" s="36">
        <v>198.22</v>
      </c>
      <c r="G37" s="37">
        <v>3100</v>
      </c>
      <c r="H37" s="36">
        <v>125.74</v>
      </c>
      <c r="I37" s="37">
        <v>19240</v>
      </c>
      <c r="J37" s="36">
        <v>102</v>
      </c>
      <c r="K37" s="38">
        <v>8.85</v>
      </c>
      <c r="L37" s="38"/>
      <c r="M37" s="38">
        <v>33.85</v>
      </c>
      <c r="N37" s="38">
        <v>115.09</v>
      </c>
      <c r="O37" s="38">
        <v>12</v>
      </c>
      <c r="P37" s="34" t="s">
        <v>96</v>
      </c>
    </row>
    <row r="38" spans="1:16">
      <c r="A38" s="39" t="s">
        <v>168</v>
      </c>
      <c r="B38" s="39" t="s">
        <v>106</v>
      </c>
      <c r="C38" s="39" t="s">
        <v>169</v>
      </c>
      <c r="D38" s="35">
        <v>0.119056</v>
      </c>
      <c r="E38" s="141">
        <v>535</v>
      </c>
      <c r="F38" s="41">
        <v>575</v>
      </c>
      <c r="G38" s="42">
        <v>8000</v>
      </c>
      <c r="H38" s="41">
        <v>147</v>
      </c>
      <c r="I38" s="42">
        <v>78700</v>
      </c>
      <c r="J38" s="41">
        <v>399</v>
      </c>
      <c r="K38" s="43" t="s">
        <v>170</v>
      </c>
      <c r="L38" s="43"/>
      <c r="M38" s="43"/>
      <c r="N38" s="43"/>
      <c r="O38" s="43"/>
      <c r="P38" s="39"/>
    </row>
    <row r="39" spans="1:16">
      <c r="A39" s="156" t="s">
        <v>171</v>
      </c>
      <c r="B39" s="163"/>
      <c r="C39" s="163"/>
      <c r="D39" s="164"/>
      <c r="E39" s="142"/>
      <c r="F39" s="165"/>
      <c r="G39" s="166"/>
      <c r="H39" s="165"/>
      <c r="I39" s="166"/>
      <c r="J39" s="165"/>
      <c r="K39" s="167"/>
      <c r="L39" s="167"/>
      <c r="M39" s="167"/>
      <c r="N39" s="167"/>
      <c r="O39" s="167"/>
      <c r="P39" s="168"/>
    </row>
    <row r="40" spans="1:16">
      <c r="A40" s="29" t="s">
        <v>172</v>
      </c>
      <c r="B40" s="29" t="s">
        <v>106</v>
      </c>
      <c r="C40" s="29" t="s">
        <v>173</v>
      </c>
      <c r="D40" s="30">
        <v>3.107E-2</v>
      </c>
      <c r="E40" s="139">
        <v>13</v>
      </c>
      <c r="F40" s="31">
        <v>23.9</v>
      </c>
      <c r="G40" s="32">
        <v>810</v>
      </c>
      <c r="H40" s="31">
        <v>29.6</v>
      </c>
      <c r="I40" s="32">
        <v>385</v>
      </c>
      <c r="J40" s="31">
        <v>2</v>
      </c>
      <c r="K40" s="33">
        <v>0.17</v>
      </c>
      <c r="L40" s="33"/>
      <c r="M40" s="33">
        <v>3.5</v>
      </c>
      <c r="N40" s="33"/>
      <c r="O40" s="33">
        <v>10</v>
      </c>
      <c r="P40" s="29" t="s">
        <v>115</v>
      </c>
    </row>
    <row r="41" spans="1:16">
      <c r="A41" s="34" t="s">
        <v>174</v>
      </c>
      <c r="B41" s="34" t="s">
        <v>106</v>
      </c>
      <c r="C41" s="34" t="s">
        <v>175</v>
      </c>
      <c r="D41" s="35">
        <v>8.0038200000000004E-2</v>
      </c>
      <c r="E41" s="140">
        <v>20.100000000000001</v>
      </c>
      <c r="F41" s="36">
        <v>39.82</v>
      </c>
      <c r="G41" s="37">
        <v>1100</v>
      </c>
      <c r="H41" s="36">
        <v>37.6</v>
      </c>
      <c r="I41" s="37">
        <v>754</v>
      </c>
      <c r="J41" s="36">
        <v>3.9</v>
      </c>
      <c r="K41" s="38">
        <v>0.32</v>
      </c>
      <c r="L41" s="38"/>
      <c r="M41" s="38"/>
      <c r="N41" s="38"/>
      <c r="O41" s="38"/>
      <c r="P41" s="34"/>
    </row>
    <row r="42" spans="1:16">
      <c r="A42" s="34" t="s">
        <v>176</v>
      </c>
      <c r="B42" s="34" t="s">
        <v>106</v>
      </c>
      <c r="C42" s="34" t="s">
        <v>177</v>
      </c>
      <c r="D42" s="35">
        <v>0.10130399999999999</v>
      </c>
      <c r="E42" s="140">
        <v>33.5</v>
      </c>
      <c r="F42" s="36">
        <v>30.24</v>
      </c>
      <c r="G42" s="37">
        <v>1570</v>
      </c>
      <c r="H42" s="36">
        <v>44.9</v>
      </c>
      <c r="I42" s="37">
        <v>1500</v>
      </c>
      <c r="J42" s="36">
        <v>7.4</v>
      </c>
      <c r="K42" s="38">
        <v>0.69</v>
      </c>
      <c r="L42" s="38"/>
      <c r="M42" s="38"/>
      <c r="N42" s="38"/>
      <c r="O42" s="38"/>
      <c r="P42" s="34"/>
    </row>
    <row r="43" spans="1:16">
      <c r="A43" s="34" t="s">
        <v>178</v>
      </c>
      <c r="B43" s="34" t="s">
        <v>106</v>
      </c>
      <c r="C43" s="34" t="s">
        <v>179</v>
      </c>
      <c r="D43" s="35">
        <v>0.237600125</v>
      </c>
      <c r="E43" s="140">
        <v>51.8</v>
      </c>
      <c r="F43" s="36">
        <v>45.868749999999999</v>
      </c>
      <c r="G43" s="37">
        <v>2000</v>
      </c>
      <c r="H43" s="36">
        <v>57.8</v>
      </c>
      <c r="I43" s="37">
        <v>2990</v>
      </c>
      <c r="J43" s="36">
        <v>15</v>
      </c>
      <c r="K43" s="38">
        <v>1.4</v>
      </c>
      <c r="L43" s="38"/>
      <c r="M43" s="38"/>
      <c r="N43" s="38"/>
      <c r="O43" s="38"/>
      <c r="P43" s="34"/>
    </row>
    <row r="44" spans="1:16">
      <c r="A44" s="39" t="s">
        <v>180</v>
      </c>
      <c r="B44" s="39" t="s">
        <v>106</v>
      </c>
      <c r="C44" s="39" t="s">
        <v>181</v>
      </c>
      <c r="D44" s="40">
        <v>0.65145600000000004</v>
      </c>
      <c r="E44" s="141">
        <v>83.2</v>
      </c>
      <c r="F44" s="41">
        <v>78.3</v>
      </c>
      <c r="G44" s="42">
        <v>2590</v>
      </c>
      <c r="H44" s="41">
        <v>74.3</v>
      </c>
      <c r="I44" s="42">
        <v>6180</v>
      </c>
      <c r="J44" s="41">
        <v>32</v>
      </c>
      <c r="K44" s="43">
        <v>2.9</v>
      </c>
      <c r="L44" s="43"/>
      <c r="M44" s="43"/>
      <c r="N44" s="43"/>
      <c r="O44" s="43"/>
      <c r="P44" s="39"/>
    </row>
    <row r="45" spans="1:16">
      <c r="A45" s="156" t="s">
        <v>182</v>
      </c>
      <c r="B45" s="163"/>
      <c r="C45" s="163"/>
      <c r="D45" s="164"/>
      <c r="E45" s="142"/>
      <c r="F45" s="165"/>
      <c r="G45" s="166"/>
      <c r="H45" s="165"/>
      <c r="I45" s="166"/>
      <c r="J45" s="165"/>
      <c r="K45" s="167"/>
      <c r="L45" s="167"/>
      <c r="M45" s="167"/>
      <c r="N45" s="167"/>
      <c r="O45" s="167"/>
      <c r="P45" s="168"/>
    </row>
    <row r="46" spans="1:16">
      <c r="A46" s="29" t="s">
        <v>183</v>
      </c>
      <c r="B46" s="29" t="s">
        <v>184</v>
      </c>
      <c r="C46" s="29" t="s">
        <v>185</v>
      </c>
      <c r="D46" s="30">
        <v>8.352E-3</v>
      </c>
      <c r="E46" s="139">
        <v>7.2</v>
      </c>
      <c r="F46" s="31">
        <v>11.6</v>
      </c>
      <c r="G46" s="32">
        <v>500</v>
      </c>
      <c r="H46" s="31">
        <v>23.7</v>
      </c>
      <c r="I46" s="32">
        <v>171</v>
      </c>
      <c r="J46" s="31">
        <v>0.45</v>
      </c>
      <c r="K46" s="33">
        <v>0.02</v>
      </c>
      <c r="L46" s="33"/>
      <c r="M46" s="33">
        <v>6</v>
      </c>
      <c r="N46" s="33"/>
      <c r="O46" s="33">
        <v>8</v>
      </c>
      <c r="P46" s="29" t="s">
        <v>96</v>
      </c>
    </row>
    <row r="47" spans="1:16">
      <c r="A47" s="34" t="s">
        <v>186</v>
      </c>
      <c r="B47" s="34" t="s">
        <v>184</v>
      </c>
      <c r="C47" s="34" t="s">
        <v>187</v>
      </c>
      <c r="D47" s="35">
        <v>1.8673200000000001E-2</v>
      </c>
      <c r="E47" s="140">
        <v>11.4</v>
      </c>
      <c r="F47" s="36">
        <v>16.38</v>
      </c>
      <c r="G47" s="37">
        <v>700</v>
      </c>
      <c r="H47" s="36">
        <v>28.5</v>
      </c>
      <c r="I47" s="37">
        <v>325</v>
      </c>
      <c r="J47" s="36">
        <v>0.9</v>
      </c>
      <c r="K47" s="38">
        <v>0.04</v>
      </c>
      <c r="L47" s="38"/>
      <c r="M47" s="38">
        <v>7.6</v>
      </c>
      <c r="N47" s="38"/>
      <c r="O47" s="38">
        <v>8</v>
      </c>
      <c r="P47" s="34" t="s">
        <v>96</v>
      </c>
    </row>
    <row r="48" spans="1:16">
      <c r="A48" s="34" t="s">
        <v>188</v>
      </c>
      <c r="B48" s="34" t="s">
        <v>184</v>
      </c>
      <c r="C48" s="34" t="s">
        <v>189</v>
      </c>
      <c r="D48" s="35">
        <v>4.7025000000000004E-2</v>
      </c>
      <c r="E48" s="140">
        <v>15</v>
      </c>
      <c r="F48" s="36">
        <v>31.35</v>
      </c>
      <c r="G48" s="37">
        <v>780</v>
      </c>
      <c r="H48" s="36">
        <v>34</v>
      </c>
      <c r="I48" s="37">
        <v>510</v>
      </c>
      <c r="J48" s="36">
        <v>1.4</v>
      </c>
      <c r="K48" s="38">
        <v>0.06</v>
      </c>
      <c r="L48" s="38"/>
      <c r="M48" s="38">
        <v>8.8000000000000007</v>
      </c>
      <c r="N48" s="38"/>
      <c r="O48" s="38">
        <v>8</v>
      </c>
      <c r="P48" s="34" t="s">
        <v>96</v>
      </c>
    </row>
    <row r="49" spans="1:16">
      <c r="A49" s="34" t="s">
        <v>190</v>
      </c>
      <c r="B49" s="34" t="s">
        <v>94</v>
      </c>
      <c r="C49" s="34" t="s">
        <v>191</v>
      </c>
      <c r="D49" s="35">
        <v>0.155</v>
      </c>
      <c r="E49" s="140">
        <v>31</v>
      </c>
      <c r="F49" s="36">
        <v>50</v>
      </c>
      <c r="G49" s="37">
        <v>1300</v>
      </c>
      <c r="H49" s="36">
        <v>47</v>
      </c>
      <c r="I49" s="37">
        <v>1460</v>
      </c>
      <c r="J49" s="36">
        <v>3.5</v>
      </c>
      <c r="K49" s="38">
        <v>0.27</v>
      </c>
      <c r="L49" s="38"/>
      <c r="M49" s="38">
        <v>13</v>
      </c>
      <c r="N49" s="38"/>
      <c r="O49" s="38">
        <v>8</v>
      </c>
      <c r="P49" s="34" t="s">
        <v>96</v>
      </c>
    </row>
    <row r="50" spans="1:16">
      <c r="A50" s="34" t="s">
        <v>192</v>
      </c>
      <c r="B50" s="34" t="s">
        <v>193</v>
      </c>
      <c r="C50" s="34" t="s">
        <v>194</v>
      </c>
      <c r="D50" s="35">
        <v>0.393762</v>
      </c>
      <c r="E50" s="140">
        <v>58</v>
      </c>
      <c r="F50" s="36">
        <v>67.89</v>
      </c>
      <c r="G50" s="37">
        <v>2200</v>
      </c>
      <c r="H50" s="36">
        <v>57</v>
      </c>
      <c r="I50" s="37">
        <v>3300</v>
      </c>
      <c r="J50" s="36">
        <v>8</v>
      </c>
      <c r="K50" s="38">
        <v>0.38</v>
      </c>
      <c r="L50" s="38"/>
      <c r="M50" s="38">
        <v>16.399999999999999</v>
      </c>
      <c r="N50" s="38">
        <v>43.4</v>
      </c>
      <c r="O50" s="38">
        <v>10</v>
      </c>
      <c r="P50" s="34" t="s">
        <v>96</v>
      </c>
    </row>
    <row r="51" spans="1:16">
      <c r="A51" s="39" t="s">
        <v>195</v>
      </c>
      <c r="B51" s="39" t="s">
        <v>193</v>
      </c>
      <c r="C51" s="39" t="s">
        <v>196</v>
      </c>
      <c r="D51" s="40">
        <v>0.6027840000000001</v>
      </c>
      <c r="E51" s="141">
        <v>69</v>
      </c>
      <c r="F51" s="41">
        <v>87.36</v>
      </c>
      <c r="G51" s="42">
        <v>2100</v>
      </c>
      <c r="H51" s="41">
        <v>68</v>
      </c>
      <c r="I51" s="42">
        <v>4700</v>
      </c>
      <c r="J51" s="41">
        <v>12</v>
      </c>
      <c r="K51" s="43">
        <v>0.54</v>
      </c>
      <c r="L51" s="43"/>
      <c r="M51" s="43">
        <v>20.100000000000001</v>
      </c>
      <c r="N51" s="43"/>
      <c r="O51" s="43">
        <v>12</v>
      </c>
      <c r="P51" s="39" t="s">
        <v>96</v>
      </c>
    </row>
    <row r="52" spans="1:16">
      <c r="A52" s="156" t="s">
        <v>197</v>
      </c>
      <c r="B52" s="163"/>
      <c r="C52" s="163"/>
      <c r="D52" s="164"/>
      <c r="E52" s="142"/>
      <c r="F52" s="165"/>
      <c r="G52" s="166"/>
      <c r="H52" s="165"/>
      <c r="I52" s="166"/>
      <c r="J52" s="165"/>
      <c r="K52" s="167"/>
      <c r="L52" s="167"/>
      <c r="M52" s="167"/>
      <c r="N52" s="167"/>
      <c r="O52" s="167"/>
      <c r="P52" s="168"/>
    </row>
    <row r="53" spans="1:16">
      <c r="A53" s="29" t="s">
        <v>198</v>
      </c>
      <c r="B53" s="29" t="s">
        <v>106</v>
      </c>
      <c r="C53" s="29" t="s">
        <v>199</v>
      </c>
      <c r="D53" s="30">
        <v>2.3500800000000002E-2</v>
      </c>
      <c r="E53" s="139">
        <v>14.4</v>
      </c>
      <c r="F53" s="31">
        <v>16.32</v>
      </c>
      <c r="G53" s="32">
        <v>1200</v>
      </c>
      <c r="H53" s="31">
        <v>21.3</v>
      </c>
      <c r="I53" s="32">
        <v>308</v>
      </c>
      <c r="J53" s="31">
        <v>1.9</v>
      </c>
      <c r="K53" s="33">
        <v>0.12</v>
      </c>
      <c r="L53" s="33"/>
      <c r="M53" s="33">
        <v>3.5</v>
      </c>
      <c r="N53" s="33">
        <v>8.6</v>
      </c>
      <c r="O53" s="33">
        <v>10</v>
      </c>
      <c r="P53" s="29" t="s">
        <v>115</v>
      </c>
    </row>
    <row r="54" spans="1:16">
      <c r="A54" s="34" t="s">
        <v>200</v>
      </c>
      <c r="B54" s="34" t="s">
        <v>106</v>
      </c>
      <c r="C54" s="34" t="s">
        <v>201</v>
      </c>
      <c r="D54" s="35">
        <v>8.3892599999999998E-2</v>
      </c>
      <c r="E54" s="140">
        <v>19.8</v>
      </c>
      <c r="F54" s="36">
        <v>42.37</v>
      </c>
      <c r="G54" s="37">
        <v>1100</v>
      </c>
      <c r="H54" s="36">
        <v>34.6</v>
      </c>
      <c r="I54" s="37">
        <v>670</v>
      </c>
      <c r="J54" s="36">
        <v>3.3</v>
      </c>
      <c r="K54" s="38">
        <v>0.31</v>
      </c>
      <c r="L54" s="38"/>
      <c r="M54" s="38">
        <v>8.5</v>
      </c>
      <c r="N54" s="38">
        <v>27.3</v>
      </c>
      <c r="O54" s="46" t="s">
        <v>120</v>
      </c>
      <c r="P54" s="34" t="s">
        <v>202</v>
      </c>
    </row>
    <row r="55" spans="1:16">
      <c r="A55" s="29" t="s">
        <v>203</v>
      </c>
      <c r="B55" s="29" t="s">
        <v>106</v>
      </c>
      <c r="C55" s="29" t="s">
        <v>204</v>
      </c>
      <c r="D55" s="30">
        <v>0.130464</v>
      </c>
      <c r="E55" s="139">
        <v>24</v>
      </c>
      <c r="F55" s="31">
        <v>54.36</v>
      </c>
      <c r="G55" s="32">
        <v>1400</v>
      </c>
      <c r="H55" s="31">
        <v>39.6</v>
      </c>
      <c r="I55" s="32">
        <v>950</v>
      </c>
      <c r="J55" s="31">
        <v>5.0999999999999996</v>
      </c>
      <c r="K55" s="33">
        <v>0.42</v>
      </c>
      <c r="L55" s="33"/>
      <c r="M55" s="33">
        <v>9.0500000000000007</v>
      </c>
      <c r="N55" s="33">
        <v>36.4</v>
      </c>
      <c r="O55" s="33" t="s">
        <v>108</v>
      </c>
      <c r="P55" s="29" t="s">
        <v>202</v>
      </c>
    </row>
    <row r="56" spans="1:16">
      <c r="A56" s="34" t="s">
        <v>205</v>
      </c>
      <c r="B56" s="34" t="s">
        <v>106</v>
      </c>
      <c r="C56" s="34" t="s">
        <v>206</v>
      </c>
      <c r="D56" s="35">
        <v>0.16060800000000003</v>
      </c>
      <c r="E56" s="140">
        <v>42</v>
      </c>
      <c r="F56" s="36">
        <v>38.24</v>
      </c>
      <c r="G56" s="37">
        <v>2400</v>
      </c>
      <c r="H56" s="36">
        <v>39.299999999999997</v>
      </c>
      <c r="I56" s="37">
        <v>1630</v>
      </c>
      <c r="J56" s="36">
        <v>9.8000000000000007</v>
      </c>
      <c r="K56" s="38">
        <v>0.6</v>
      </c>
      <c r="L56" s="38"/>
      <c r="M56" s="38">
        <v>8.4499999999999993</v>
      </c>
      <c r="N56" s="38">
        <v>20</v>
      </c>
      <c r="O56" s="46">
        <v>8</v>
      </c>
      <c r="P56" s="34" t="s">
        <v>115</v>
      </c>
    </row>
    <row r="57" spans="1:16">
      <c r="A57" s="29" t="s">
        <v>207</v>
      </c>
      <c r="B57" s="29" t="s">
        <v>106</v>
      </c>
      <c r="C57" s="29" t="s">
        <v>208</v>
      </c>
      <c r="D57" s="30">
        <v>0.31647900000000001</v>
      </c>
      <c r="E57" s="139">
        <v>41</v>
      </c>
      <c r="F57" s="31">
        <v>77.19</v>
      </c>
      <c r="G57" s="32">
        <v>2140</v>
      </c>
      <c r="H57" s="31">
        <v>47</v>
      </c>
      <c r="I57" s="32">
        <v>1927</v>
      </c>
      <c r="J57" s="31">
        <v>9.8000000000000007</v>
      </c>
      <c r="K57" s="33">
        <v>0.79</v>
      </c>
      <c r="L57" s="33"/>
      <c r="M57" s="33">
        <v>9.8000000000000007</v>
      </c>
      <c r="N57" s="33">
        <v>42.5</v>
      </c>
      <c r="O57" s="33">
        <v>8</v>
      </c>
      <c r="P57" s="29" t="s">
        <v>115</v>
      </c>
    </row>
    <row r="58" spans="1:16">
      <c r="A58" s="34" t="s">
        <v>209</v>
      </c>
      <c r="B58" s="34" t="s">
        <v>106</v>
      </c>
      <c r="C58" s="34" t="s">
        <v>210</v>
      </c>
      <c r="D58" s="35">
        <v>0.19795000000000001</v>
      </c>
      <c r="E58" s="140">
        <v>37</v>
      </c>
      <c r="F58" s="36">
        <v>53.5</v>
      </c>
      <c r="G58" s="37">
        <v>2000</v>
      </c>
      <c r="H58" s="36">
        <v>41.8</v>
      </c>
      <c r="I58" s="37">
        <v>1550</v>
      </c>
      <c r="J58" s="36">
        <v>8.5</v>
      </c>
      <c r="K58" s="38">
        <v>0.64</v>
      </c>
      <c r="L58" s="38"/>
      <c r="M58" s="38">
        <v>8.4499999999999993</v>
      </c>
      <c r="N58" s="38">
        <v>31.5</v>
      </c>
      <c r="O58" s="46">
        <v>8</v>
      </c>
      <c r="P58" s="34" t="s">
        <v>115</v>
      </c>
    </row>
    <row r="59" spans="1:16">
      <c r="A59" s="29" t="s">
        <v>211</v>
      </c>
      <c r="B59" s="29" t="s">
        <v>106</v>
      </c>
      <c r="C59" s="29" t="s">
        <v>212</v>
      </c>
      <c r="D59" s="30">
        <v>0.60053800000000002</v>
      </c>
      <c r="E59" s="139">
        <v>86</v>
      </c>
      <c r="F59" s="31">
        <v>69.83</v>
      </c>
      <c r="G59" s="32">
        <v>4300</v>
      </c>
      <c r="H59" s="31">
        <v>48.2</v>
      </c>
      <c r="I59" s="32">
        <v>4145</v>
      </c>
      <c r="J59" s="31">
        <v>22</v>
      </c>
      <c r="K59" s="33">
        <v>1.65</v>
      </c>
      <c r="L59" s="33"/>
      <c r="M59" s="33">
        <v>9.6</v>
      </c>
      <c r="N59" s="33">
        <v>39.4</v>
      </c>
      <c r="O59" s="33">
        <v>10</v>
      </c>
      <c r="P59" s="29" t="s">
        <v>115</v>
      </c>
    </row>
    <row r="60" spans="1:16">
      <c r="A60" s="34" t="s">
        <v>213</v>
      </c>
      <c r="B60" s="34" t="s">
        <v>106</v>
      </c>
      <c r="C60" s="34" t="s">
        <v>214</v>
      </c>
      <c r="D60" s="35">
        <v>0.82073400000000007</v>
      </c>
      <c r="E60" s="140">
        <v>111</v>
      </c>
      <c r="F60" s="36">
        <v>73.94</v>
      </c>
      <c r="G60" s="37">
        <v>4690</v>
      </c>
      <c r="H60" s="36">
        <v>58</v>
      </c>
      <c r="I60" s="37">
        <v>6440</v>
      </c>
      <c r="J60" s="36">
        <v>34</v>
      </c>
      <c r="K60" s="38">
        <v>3.1</v>
      </c>
      <c r="L60" s="38"/>
      <c r="M60" s="38">
        <v>13.7</v>
      </c>
      <c r="N60" s="38">
        <v>44.5</v>
      </c>
      <c r="O60" s="46" t="s">
        <v>140</v>
      </c>
      <c r="P60" s="34" t="s">
        <v>115</v>
      </c>
    </row>
    <row r="61" spans="1:16">
      <c r="A61" s="29" t="s">
        <v>215</v>
      </c>
      <c r="B61" s="29" t="s">
        <v>106</v>
      </c>
      <c r="C61" s="29" t="s">
        <v>216</v>
      </c>
      <c r="D61" s="30">
        <v>1.5854115</v>
      </c>
      <c r="E61" s="139">
        <v>118.5</v>
      </c>
      <c r="F61" s="31">
        <v>133.79</v>
      </c>
      <c r="G61" s="32">
        <v>4400</v>
      </c>
      <c r="H61" s="31">
        <v>67.5</v>
      </c>
      <c r="I61" s="32">
        <v>8002</v>
      </c>
      <c r="J61" s="31">
        <v>41</v>
      </c>
      <c r="K61" s="33">
        <v>3.5</v>
      </c>
      <c r="L61" s="33"/>
      <c r="M61" s="33">
        <v>16.600000000000001</v>
      </c>
      <c r="N61" s="33">
        <v>88.8</v>
      </c>
      <c r="O61" s="33" t="s">
        <v>217</v>
      </c>
      <c r="P61" s="29" t="s">
        <v>115</v>
      </c>
    </row>
    <row r="62" spans="1:16">
      <c r="A62" s="34" t="s">
        <v>218</v>
      </c>
      <c r="B62" s="34" t="s">
        <v>106</v>
      </c>
      <c r="C62" s="34" t="s">
        <v>219</v>
      </c>
      <c r="D62" s="35">
        <v>1.3343226000000001</v>
      </c>
      <c r="E62" s="140">
        <v>101.4</v>
      </c>
      <c r="F62" s="36">
        <v>131.59</v>
      </c>
      <c r="G62" s="37">
        <v>3800</v>
      </c>
      <c r="H62" s="36">
        <v>67.099999999999994</v>
      </c>
      <c r="I62" s="37">
        <v>6804</v>
      </c>
      <c r="J62" s="36">
        <v>36</v>
      </c>
      <c r="K62" s="38">
        <v>2.85</v>
      </c>
      <c r="L62" s="38"/>
      <c r="M62" s="38">
        <v>15.7</v>
      </c>
      <c r="N62" s="38">
        <v>88.7</v>
      </c>
      <c r="O62" s="46">
        <v>12</v>
      </c>
      <c r="P62" s="34" t="s">
        <v>115</v>
      </c>
    </row>
    <row r="63" spans="1:16">
      <c r="A63" s="29" t="s">
        <v>220</v>
      </c>
      <c r="B63" s="29" t="s">
        <v>106</v>
      </c>
      <c r="C63" s="29" t="s">
        <v>221</v>
      </c>
      <c r="D63" s="30">
        <v>1.6592</v>
      </c>
      <c r="E63" s="139">
        <v>122</v>
      </c>
      <c r="F63" s="31">
        <v>136</v>
      </c>
      <c r="G63" s="32">
        <v>3950</v>
      </c>
      <c r="H63" s="31">
        <v>68</v>
      </c>
      <c r="I63" s="32">
        <v>8350</v>
      </c>
      <c r="J63" s="31">
        <v>43</v>
      </c>
      <c r="K63" s="33">
        <v>4.2</v>
      </c>
      <c r="L63" s="33"/>
      <c r="M63" s="33"/>
      <c r="N63" s="33"/>
      <c r="O63" s="33"/>
      <c r="P63" s="29"/>
    </row>
    <row r="64" spans="1:16">
      <c r="A64" s="34" t="s">
        <v>222</v>
      </c>
      <c r="B64" s="34" t="s">
        <v>106</v>
      </c>
      <c r="C64" s="34" t="s">
        <v>223</v>
      </c>
      <c r="D64" s="35">
        <v>2.3301120000000002</v>
      </c>
      <c r="E64" s="140">
        <v>148</v>
      </c>
      <c r="F64" s="36">
        <v>157.44</v>
      </c>
      <c r="G64" s="37">
        <v>4860</v>
      </c>
      <c r="H64" s="36">
        <v>77</v>
      </c>
      <c r="I64" s="37">
        <v>11300</v>
      </c>
      <c r="J64" s="36">
        <v>60</v>
      </c>
      <c r="K64" s="38">
        <v>4.8</v>
      </c>
      <c r="L64" s="38"/>
      <c r="M64" s="38">
        <v>17.3</v>
      </c>
      <c r="N64" s="38">
        <v>108</v>
      </c>
      <c r="O64" s="46">
        <v>12</v>
      </c>
      <c r="P64" s="34" t="s">
        <v>115</v>
      </c>
    </row>
    <row r="65" spans="1:16">
      <c r="A65" s="29" t="s">
        <v>224</v>
      </c>
      <c r="B65" s="29" t="s">
        <v>106</v>
      </c>
      <c r="C65" s="29" t="s">
        <v>225</v>
      </c>
      <c r="D65" s="30">
        <v>5.5218400000000001</v>
      </c>
      <c r="E65" s="139">
        <v>230</v>
      </c>
      <c r="F65" s="31">
        <v>240.08</v>
      </c>
      <c r="G65" s="32">
        <v>6110</v>
      </c>
      <c r="H65" s="31">
        <v>94</v>
      </c>
      <c r="I65" s="32">
        <v>21600</v>
      </c>
      <c r="J65" s="31">
        <v>115</v>
      </c>
      <c r="K65" s="33">
        <v>9.1999999999999993</v>
      </c>
      <c r="L65" s="33"/>
      <c r="M65" s="33">
        <v>21.3</v>
      </c>
      <c r="N65" s="33">
        <v>170</v>
      </c>
      <c r="O65" s="33">
        <v>12</v>
      </c>
      <c r="P65" s="29" t="s">
        <v>115</v>
      </c>
    </row>
    <row r="66" spans="1:16">
      <c r="A66" s="34" t="s">
        <v>226</v>
      </c>
      <c r="B66" s="34" t="s">
        <v>106</v>
      </c>
      <c r="C66" s="34" t="s">
        <v>227</v>
      </c>
      <c r="D66" s="35">
        <v>9.802442000000001</v>
      </c>
      <c r="E66" s="140">
        <v>247</v>
      </c>
      <c r="F66" s="36">
        <v>396.86</v>
      </c>
      <c r="G66" s="37">
        <v>5670</v>
      </c>
      <c r="H66" s="36">
        <v>109</v>
      </c>
      <c r="I66" s="37">
        <v>27100</v>
      </c>
      <c r="J66" s="36">
        <v>139</v>
      </c>
      <c r="K66" s="38">
        <v>1.25</v>
      </c>
      <c r="L66" s="38"/>
      <c r="M66" s="38">
        <v>23.8</v>
      </c>
      <c r="N66" s="38">
        <v>294</v>
      </c>
      <c r="O66" s="46">
        <v>12</v>
      </c>
      <c r="P66" s="34" t="s">
        <v>115</v>
      </c>
    </row>
    <row r="67" spans="1:16">
      <c r="A67" s="47" t="s">
        <v>228</v>
      </c>
      <c r="B67" s="47" t="s">
        <v>106</v>
      </c>
      <c r="C67" s="47" t="s">
        <v>229</v>
      </c>
      <c r="D67" s="48">
        <v>37.761800000000001</v>
      </c>
      <c r="E67" s="143">
        <v>698</v>
      </c>
      <c r="F67" s="49">
        <v>541</v>
      </c>
      <c r="G67" s="50">
        <v>10500</v>
      </c>
      <c r="H67" s="49">
        <v>145</v>
      </c>
      <c r="I67" s="50">
        <v>101530</v>
      </c>
      <c r="J67" s="49">
        <v>519</v>
      </c>
      <c r="K67" s="51" t="s">
        <v>230</v>
      </c>
      <c r="L67" s="51"/>
      <c r="M67" s="51"/>
      <c r="N67" s="51"/>
      <c r="O67" s="51"/>
      <c r="P67" s="47"/>
    </row>
    <row r="68" spans="1:16">
      <c r="A68" s="156" t="s">
        <v>231</v>
      </c>
      <c r="B68" s="163"/>
      <c r="C68" s="163"/>
      <c r="D68" s="164"/>
      <c r="E68" s="142"/>
      <c r="F68" s="165"/>
      <c r="G68" s="166"/>
      <c r="H68" s="165"/>
      <c r="I68" s="166"/>
      <c r="J68" s="165"/>
      <c r="K68" s="167"/>
      <c r="L68" s="167"/>
      <c r="M68" s="167"/>
      <c r="N68" s="167"/>
      <c r="O68" s="167"/>
      <c r="P68" s="168"/>
    </row>
    <row r="69" spans="1:16">
      <c r="A69" s="29" t="s">
        <v>232</v>
      </c>
      <c r="B69" s="29" t="s">
        <v>94</v>
      </c>
      <c r="C69" s="29" t="s">
        <v>233</v>
      </c>
      <c r="D69" s="30">
        <v>1.0165E-2</v>
      </c>
      <c r="E69" s="139">
        <v>10.7</v>
      </c>
      <c r="F69" s="31">
        <v>9.5</v>
      </c>
      <c r="G69" s="32">
        <v>1120</v>
      </c>
      <c r="H69" s="31">
        <v>15.5</v>
      </c>
      <c r="I69" s="32">
        <v>165</v>
      </c>
      <c r="J69" s="31">
        <v>0.8</v>
      </c>
      <c r="K69" s="33">
        <v>0.03</v>
      </c>
      <c r="L69" s="33"/>
      <c r="M69" s="33">
        <v>3.4</v>
      </c>
      <c r="N69" s="33"/>
      <c r="O69" s="33">
        <v>6</v>
      </c>
      <c r="P69" s="29" t="s">
        <v>96</v>
      </c>
    </row>
    <row r="70" spans="1:16">
      <c r="A70" s="34" t="s">
        <v>234</v>
      </c>
      <c r="B70" s="34" t="s">
        <v>94</v>
      </c>
      <c r="C70" s="34" t="s">
        <v>235</v>
      </c>
      <c r="D70" s="35">
        <v>2.5504100000000005E-2</v>
      </c>
      <c r="E70" s="140">
        <v>11.3</v>
      </c>
      <c r="F70" s="36">
        <v>22.57</v>
      </c>
      <c r="G70" s="37">
        <v>1025</v>
      </c>
      <c r="H70" s="36">
        <v>19.3</v>
      </c>
      <c r="I70" s="37">
        <v>215</v>
      </c>
      <c r="J70" s="36">
        <v>1.1000000000000001</v>
      </c>
      <c r="K70" s="38">
        <v>0.04</v>
      </c>
      <c r="L70" s="38"/>
      <c r="M70" s="38">
        <v>5.6</v>
      </c>
      <c r="N70" s="38"/>
      <c r="O70" s="38">
        <v>8</v>
      </c>
      <c r="P70" s="34" t="s">
        <v>96</v>
      </c>
    </row>
    <row r="71" spans="1:16">
      <c r="A71" s="29" t="s">
        <v>236</v>
      </c>
      <c r="B71" s="29" t="s">
        <v>94</v>
      </c>
      <c r="C71" s="29" t="s">
        <v>237</v>
      </c>
      <c r="D71" s="30">
        <v>4.5629999999999997E-2</v>
      </c>
      <c r="E71" s="139">
        <v>19.5</v>
      </c>
      <c r="F71" s="31">
        <v>23.4</v>
      </c>
      <c r="G71" s="32">
        <v>1475</v>
      </c>
      <c r="H71" s="31">
        <v>24.2</v>
      </c>
      <c r="I71" s="32">
        <v>472</v>
      </c>
      <c r="J71" s="31">
        <v>2.4</v>
      </c>
      <c r="K71" s="33">
        <v>0.09</v>
      </c>
      <c r="L71" s="33"/>
      <c r="M71" s="33">
        <v>7.6</v>
      </c>
      <c r="N71" s="33"/>
      <c r="O71" s="33">
        <v>10</v>
      </c>
      <c r="P71" s="29" t="s">
        <v>96</v>
      </c>
    </row>
    <row r="72" spans="1:16">
      <c r="A72" s="34" t="s">
        <v>238</v>
      </c>
      <c r="B72" s="34" t="s">
        <v>94</v>
      </c>
      <c r="C72" s="34" t="s">
        <v>239</v>
      </c>
      <c r="D72" s="35">
        <v>0.12098300000000002</v>
      </c>
      <c r="E72" s="140">
        <v>33.700000000000003</v>
      </c>
      <c r="F72" s="36">
        <v>35.9</v>
      </c>
      <c r="G72" s="37">
        <v>2230</v>
      </c>
      <c r="H72" s="36">
        <v>29.5</v>
      </c>
      <c r="I72" s="37">
        <v>999</v>
      </c>
      <c r="J72" s="36">
        <v>5</v>
      </c>
      <c r="K72" s="38">
        <v>0.16</v>
      </c>
      <c r="L72" s="38"/>
      <c r="M72" s="38">
        <v>9.4499999999999993</v>
      </c>
      <c r="N72" s="38"/>
      <c r="O72" s="38">
        <v>8</v>
      </c>
      <c r="P72" s="34" t="s">
        <v>96</v>
      </c>
    </row>
    <row r="73" spans="1:16">
      <c r="A73" s="47" t="s">
        <v>240</v>
      </c>
      <c r="B73" s="47" t="s">
        <v>94</v>
      </c>
      <c r="C73" s="47" t="s">
        <v>241</v>
      </c>
      <c r="D73" s="48">
        <v>0.49974499999999999</v>
      </c>
      <c r="E73" s="143">
        <v>78.7</v>
      </c>
      <c r="F73" s="49">
        <v>63.5</v>
      </c>
      <c r="G73" s="50">
        <v>3950</v>
      </c>
      <c r="H73" s="49">
        <v>41.1</v>
      </c>
      <c r="I73" s="50">
        <v>3230</v>
      </c>
      <c r="J73" s="49">
        <v>16</v>
      </c>
      <c r="K73" s="51">
        <v>0.5</v>
      </c>
      <c r="L73" s="51"/>
      <c r="M73" s="51">
        <v>12.45</v>
      </c>
      <c r="N73" s="51"/>
      <c r="O73" s="51">
        <v>10</v>
      </c>
      <c r="P73" s="47" t="s">
        <v>96</v>
      </c>
    </row>
    <row r="74" spans="1:16">
      <c r="A74" s="156" t="s">
        <v>242</v>
      </c>
      <c r="B74" s="163"/>
      <c r="C74" s="163"/>
      <c r="D74" s="164"/>
      <c r="E74" s="142"/>
      <c r="F74" s="165"/>
      <c r="G74" s="166"/>
      <c r="H74" s="165"/>
      <c r="I74" s="166"/>
      <c r="J74" s="165"/>
      <c r="K74" s="167"/>
      <c r="L74" s="167"/>
      <c r="M74" s="167"/>
      <c r="N74" s="167"/>
      <c r="O74" s="167"/>
      <c r="P74" s="168"/>
    </row>
    <row r="75" spans="1:16">
      <c r="A75" s="29" t="s">
        <v>243</v>
      </c>
      <c r="B75" s="29" t="s">
        <v>244</v>
      </c>
      <c r="C75" s="29" t="s">
        <v>245</v>
      </c>
      <c r="D75" s="30">
        <v>7.2209100000000014E-3</v>
      </c>
      <c r="E75" s="139">
        <v>9.39</v>
      </c>
      <c r="F75" s="31">
        <v>7.69</v>
      </c>
      <c r="G75" s="32">
        <v>1000</v>
      </c>
      <c r="H75" s="31">
        <v>17.8</v>
      </c>
      <c r="I75" s="32">
        <v>167</v>
      </c>
      <c r="J75" s="31">
        <v>1.1000000000000001</v>
      </c>
      <c r="K75" s="33">
        <v>7.1999999999999995E-2</v>
      </c>
      <c r="L75" s="33">
        <v>5.4</v>
      </c>
      <c r="M75" s="33"/>
      <c r="N75" s="33"/>
      <c r="O75" s="33"/>
      <c r="P75" s="29"/>
    </row>
    <row r="76" spans="1:16">
      <c r="A76" s="34" t="s">
        <v>246</v>
      </c>
      <c r="B76" s="34" t="s">
        <v>244</v>
      </c>
      <c r="C76" s="34" t="s">
        <v>247</v>
      </c>
      <c r="D76" s="35">
        <v>2.8750000000000001E-2</v>
      </c>
      <c r="E76" s="140">
        <v>12.5</v>
      </c>
      <c r="F76" s="36">
        <v>23</v>
      </c>
      <c r="G76" s="37">
        <v>870</v>
      </c>
      <c r="H76" s="36">
        <v>30.6</v>
      </c>
      <c r="I76" s="37">
        <v>382</v>
      </c>
      <c r="J76" s="36">
        <v>2.1</v>
      </c>
      <c r="K76" s="38">
        <v>0.14000000000000001</v>
      </c>
      <c r="L76" s="38">
        <v>8.6</v>
      </c>
      <c r="M76" s="38">
        <v>6.9</v>
      </c>
      <c r="N76" s="38"/>
      <c r="O76" s="38">
        <v>10</v>
      </c>
      <c r="P76" s="34" t="s">
        <v>96</v>
      </c>
    </row>
    <row r="77" spans="1:16">
      <c r="A77" s="29" t="s">
        <v>248</v>
      </c>
      <c r="B77" s="29" t="s">
        <v>244</v>
      </c>
      <c r="C77" s="29" t="s">
        <v>249</v>
      </c>
      <c r="D77" s="30">
        <v>4.2636E-2</v>
      </c>
      <c r="E77" s="139">
        <v>22.8</v>
      </c>
      <c r="F77" s="31">
        <v>18.7</v>
      </c>
      <c r="G77" s="32">
        <v>1150</v>
      </c>
      <c r="H77" s="31">
        <v>40.200000000000003</v>
      </c>
      <c r="I77" s="32">
        <v>917</v>
      </c>
      <c r="J77" s="31">
        <v>4.5</v>
      </c>
      <c r="K77" s="33">
        <v>0.35</v>
      </c>
      <c r="L77" s="33">
        <v>20</v>
      </c>
      <c r="M77" s="33"/>
      <c r="N77" s="33"/>
      <c r="O77" s="33"/>
      <c r="P77" s="29"/>
    </row>
    <row r="78" spans="1:16">
      <c r="A78" s="34" t="s">
        <v>250</v>
      </c>
      <c r="B78" s="34" t="s">
        <v>244</v>
      </c>
      <c r="C78" s="34" t="s">
        <v>251</v>
      </c>
      <c r="D78" s="35">
        <v>0.123488</v>
      </c>
      <c r="E78" s="140">
        <v>22.7</v>
      </c>
      <c r="F78" s="36">
        <v>54.4</v>
      </c>
      <c r="G78" s="37">
        <v>940</v>
      </c>
      <c r="H78" s="36">
        <v>46.1</v>
      </c>
      <c r="I78" s="37">
        <v>10473</v>
      </c>
      <c r="J78" s="36">
        <v>5.3</v>
      </c>
      <c r="K78" s="38">
        <v>0.4</v>
      </c>
      <c r="L78" s="38">
        <v>27</v>
      </c>
      <c r="M78" s="38">
        <v>12.2</v>
      </c>
      <c r="N78" s="38"/>
      <c r="O78" s="38">
        <v>12</v>
      </c>
      <c r="P78" s="34" t="s">
        <v>96</v>
      </c>
    </row>
    <row r="79" spans="1:16">
      <c r="A79" s="29" t="s">
        <v>252</v>
      </c>
      <c r="B79" s="29" t="s">
        <v>244</v>
      </c>
      <c r="C79" s="29" t="s">
        <v>253</v>
      </c>
      <c r="D79" s="30">
        <v>0.39672000000000002</v>
      </c>
      <c r="E79" s="139">
        <v>46.4</v>
      </c>
      <c r="F79" s="31">
        <v>85.5</v>
      </c>
      <c r="G79" s="32">
        <v>1560</v>
      </c>
      <c r="H79" s="31">
        <v>59.2</v>
      </c>
      <c r="I79" s="32">
        <v>2748</v>
      </c>
      <c r="J79" s="31">
        <v>13</v>
      </c>
      <c r="K79" s="33">
        <v>1.1100000000000001</v>
      </c>
      <c r="L79" s="33">
        <v>63</v>
      </c>
      <c r="M79" s="33">
        <v>14.7</v>
      </c>
      <c r="N79" s="33"/>
      <c r="O79" s="33">
        <v>12</v>
      </c>
      <c r="P79" s="29" t="s">
        <v>96</v>
      </c>
    </row>
    <row r="80" spans="1:16">
      <c r="A80" s="34" t="s">
        <v>254</v>
      </c>
      <c r="B80" s="34" t="s">
        <v>244</v>
      </c>
      <c r="C80" s="34" t="s">
        <v>255</v>
      </c>
      <c r="D80" s="35">
        <v>0.206793</v>
      </c>
      <c r="E80" s="140">
        <v>33.299999999999997</v>
      </c>
      <c r="F80" s="36">
        <v>62.1</v>
      </c>
      <c r="G80" s="37">
        <v>1560</v>
      </c>
      <c r="H80" s="36">
        <v>46.2</v>
      </c>
      <c r="I80" s="37">
        <v>1539</v>
      </c>
      <c r="J80" s="36">
        <v>11</v>
      </c>
      <c r="K80" s="38">
        <v>0.65</v>
      </c>
      <c r="L80" s="38">
        <v>45</v>
      </c>
      <c r="M80" s="38">
        <v>14.7</v>
      </c>
      <c r="N80" s="38"/>
      <c r="O80" s="38">
        <v>12</v>
      </c>
      <c r="P80" s="34" t="s">
        <v>96</v>
      </c>
    </row>
    <row r="81" spans="1:16">
      <c r="A81" s="29" t="s">
        <v>256</v>
      </c>
      <c r="B81" s="29" t="s">
        <v>244</v>
      </c>
      <c r="C81" s="29" t="s">
        <v>257</v>
      </c>
      <c r="D81" s="30">
        <v>0.58968000000000009</v>
      </c>
      <c r="E81" s="139">
        <v>54.6</v>
      </c>
      <c r="F81" s="31">
        <v>108</v>
      </c>
      <c r="G81" s="32">
        <v>1540</v>
      </c>
      <c r="H81" s="31">
        <v>73.099999999999994</v>
      </c>
      <c r="I81" s="32">
        <v>3995</v>
      </c>
      <c r="J81" s="31">
        <v>18</v>
      </c>
      <c r="K81" s="33">
        <v>1.56</v>
      </c>
      <c r="L81" s="33">
        <v>80</v>
      </c>
      <c r="M81" s="33">
        <v>20.5</v>
      </c>
      <c r="N81" s="33"/>
      <c r="O81" s="33">
        <v>12</v>
      </c>
      <c r="P81" s="29" t="s">
        <v>96</v>
      </c>
    </row>
    <row r="82" spans="1:16">
      <c r="A82" s="39" t="s">
        <v>258</v>
      </c>
      <c r="B82" s="39" t="s">
        <v>244</v>
      </c>
      <c r="C82" s="39" t="s">
        <v>259</v>
      </c>
      <c r="D82" s="40">
        <v>0.7137</v>
      </c>
      <c r="E82" s="141">
        <v>61</v>
      </c>
      <c r="F82" s="41">
        <v>117</v>
      </c>
      <c r="G82" s="42">
        <v>1570</v>
      </c>
      <c r="H82" s="41">
        <v>81.599999999999994</v>
      </c>
      <c r="I82" s="42">
        <v>5035</v>
      </c>
      <c r="J82" s="41">
        <v>23</v>
      </c>
      <c r="K82" s="43">
        <v>2.0299999999999998</v>
      </c>
      <c r="L82" s="43">
        <v>85</v>
      </c>
      <c r="M82" s="43">
        <v>22.8</v>
      </c>
      <c r="N82" s="43"/>
      <c r="O82" s="43">
        <v>12</v>
      </c>
      <c r="P82" s="39" t="s">
        <v>96</v>
      </c>
    </row>
    <row r="83" spans="1:16">
      <c r="A83" s="156" t="s">
        <v>260</v>
      </c>
      <c r="B83" s="163"/>
      <c r="C83" s="163"/>
      <c r="D83" s="164"/>
      <c r="E83" s="142"/>
      <c r="F83" s="165"/>
      <c r="G83" s="166"/>
      <c r="H83" s="165"/>
      <c r="I83" s="166"/>
      <c r="J83" s="165"/>
      <c r="K83" s="167"/>
      <c r="L83" s="167"/>
      <c r="M83" s="167"/>
      <c r="N83" s="167"/>
      <c r="O83" s="167"/>
      <c r="P83" s="168"/>
    </row>
    <row r="84" spans="1:16">
      <c r="A84" s="29" t="s">
        <v>261</v>
      </c>
      <c r="B84" s="29" t="s">
        <v>262</v>
      </c>
      <c r="C84" s="29" t="s">
        <v>263</v>
      </c>
      <c r="D84" s="30">
        <v>5.9367999999999999E-3</v>
      </c>
      <c r="E84" s="139">
        <v>8.1999999999999993</v>
      </c>
      <c r="F84" s="31">
        <v>7.24</v>
      </c>
      <c r="G84" s="32">
        <v>1270</v>
      </c>
      <c r="H84" s="31">
        <v>13.7</v>
      </c>
      <c r="I84" s="32">
        <v>111.8</v>
      </c>
      <c r="J84" s="31">
        <v>0.55000000000000004</v>
      </c>
      <c r="K84" s="33"/>
      <c r="L84" s="33"/>
      <c r="M84" s="33"/>
      <c r="N84" s="33"/>
      <c r="O84" s="33"/>
      <c r="P84" s="29"/>
    </row>
    <row r="85" spans="1:16">
      <c r="A85" s="34" t="s">
        <v>264</v>
      </c>
      <c r="B85" s="34" t="s">
        <v>244</v>
      </c>
      <c r="C85" s="34" t="s">
        <v>265</v>
      </c>
      <c r="D85" s="35">
        <v>5.4208000000000008E-3</v>
      </c>
      <c r="E85" s="140">
        <v>8.4700000000000006</v>
      </c>
      <c r="F85" s="36">
        <v>6.4</v>
      </c>
      <c r="G85" s="37">
        <v>610</v>
      </c>
      <c r="H85" s="36">
        <v>14.2</v>
      </c>
      <c r="I85" s="37">
        <v>120</v>
      </c>
      <c r="J85" s="36">
        <v>0.6</v>
      </c>
      <c r="K85" s="38"/>
      <c r="L85" s="38">
        <v>3.9</v>
      </c>
      <c r="M85" s="38">
        <v>2.2000000000000002</v>
      </c>
      <c r="N85" s="38"/>
      <c r="O85" s="38">
        <v>8</v>
      </c>
      <c r="P85" s="34" t="s">
        <v>115</v>
      </c>
    </row>
    <row r="86" spans="1:16">
      <c r="A86" s="29" t="s">
        <v>266</v>
      </c>
      <c r="B86" s="29" t="s">
        <v>244</v>
      </c>
      <c r="C86" s="29" t="s">
        <v>267</v>
      </c>
      <c r="D86" s="30">
        <v>7.8039000000000008E-3</v>
      </c>
      <c r="E86" s="139">
        <v>11.7</v>
      </c>
      <c r="F86" s="31">
        <v>6.67</v>
      </c>
      <c r="G86" s="32">
        <v>870</v>
      </c>
      <c r="H86" s="31">
        <v>14</v>
      </c>
      <c r="I86" s="32">
        <v>174</v>
      </c>
      <c r="J86" s="31">
        <v>0.85</v>
      </c>
      <c r="K86" s="33"/>
      <c r="L86" s="52">
        <v>5</v>
      </c>
      <c r="M86" s="33">
        <v>1.9</v>
      </c>
      <c r="N86" s="33"/>
      <c r="O86" s="33">
        <v>10</v>
      </c>
      <c r="P86" s="29" t="s">
        <v>115</v>
      </c>
    </row>
    <row r="87" spans="1:16">
      <c r="A87" s="34" t="s">
        <v>268</v>
      </c>
      <c r="B87" s="34" t="s">
        <v>244</v>
      </c>
      <c r="C87" s="34" t="s">
        <v>269</v>
      </c>
      <c r="D87" s="35">
        <v>1.9008000000000004E-2</v>
      </c>
      <c r="E87" s="140">
        <v>17.600000000000001</v>
      </c>
      <c r="F87" s="36">
        <v>10.8</v>
      </c>
      <c r="G87" s="37">
        <v>1280</v>
      </c>
      <c r="H87" s="36">
        <v>19</v>
      </c>
      <c r="I87" s="37">
        <v>333</v>
      </c>
      <c r="J87" s="36">
        <v>1</v>
      </c>
      <c r="K87" s="38"/>
      <c r="L87" s="38">
        <v>9.5</v>
      </c>
      <c r="M87" s="38">
        <v>1.9</v>
      </c>
      <c r="N87" s="38"/>
      <c r="O87" s="38">
        <v>10</v>
      </c>
      <c r="P87" s="34"/>
    </row>
    <row r="88" spans="1:16">
      <c r="A88" s="29" t="s">
        <v>270</v>
      </c>
      <c r="B88" s="29" t="s">
        <v>262</v>
      </c>
      <c r="C88" s="29" t="s">
        <v>271</v>
      </c>
      <c r="D88" s="30">
        <v>0.19851840000000004</v>
      </c>
      <c r="E88" s="139">
        <v>28.8</v>
      </c>
      <c r="F88" s="31">
        <v>68.930000000000007</v>
      </c>
      <c r="G88" s="32">
        <v>1140</v>
      </c>
      <c r="H88" s="31">
        <v>54.9</v>
      </c>
      <c r="I88" s="32">
        <v>1584.1</v>
      </c>
      <c r="J88" s="31">
        <v>1.8</v>
      </c>
      <c r="K88" s="33"/>
      <c r="L88" s="33"/>
      <c r="M88" s="33"/>
      <c r="N88" s="33"/>
      <c r="O88" s="33"/>
      <c r="P88" s="29"/>
    </row>
    <row r="89" spans="1:16">
      <c r="A89" s="34" t="s">
        <v>272</v>
      </c>
      <c r="B89" s="34" t="s">
        <v>106</v>
      </c>
      <c r="C89" s="34" t="s">
        <v>273</v>
      </c>
      <c r="D89" s="35">
        <v>0.35571200000000003</v>
      </c>
      <c r="E89" s="140">
        <v>44.8</v>
      </c>
      <c r="F89" s="36">
        <v>79.400000000000006</v>
      </c>
      <c r="G89" s="37">
        <v>1920</v>
      </c>
      <c r="H89" s="36">
        <v>48.2</v>
      </c>
      <c r="I89" s="37">
        <v>2160</v>
      </c>
      <c r="J89" s="36">
        <v>11</v>
      </c>
      <c r="K89" s="38">
        <v>0.98</v>
      </c>
      <c r="L89" s="38">
        <v>87</v>
      </c>
      <c r="M89" s="38">
        <v>10.6</v>
      </c>
      <c r="N89" s="38">
        <v>48.4</v>
      </c>
      <c r="O89" s="38">
        <v>10</v>
      </c>
      <c r="P89" s="34" t="s">
        <v>115</v>
      </c>
    </row>
    <row r="90" spans="1:16">
      <c r="A90" s="29" t="s">
        <v>274</v>
      </c>
      <c r="B90" s="29" t="s">
        <v>262</v>
      </c>
      <c r="C90" s="29" t="s">
        <v>275</v>
      </c>
      <c r="D90" s="30">
        <v>7.3444800000000005E-2</v>
      </c>
      <c r="E90" s="139">
        <v>52.8</v>
      </c>
      <c r="F90" s="31">
        <v>13.91</v>
      </c>
      <c r="G90" s="32">
        <v>4330</v>
      </c>
      <c r="H90" s="31">
        <v>27.2</v>
      </c>
      <c r="I90" s="32">
        <v>1435.7</v>
      </c>
      <c r="J90" s="31">
        <v>8.1</v>
      </c>
      <c r="K90" s="33"/>
      <c r="L90" s="33"/>
      <c r="M90" s="33"/>
      <c r="N90" s="33"/>
      <c r="O90" s="33"/>
      <c r="P90" s="29"/>
    </row>
    <row r="91" spans="1:16">
      <c r="A91" s="34" t="s">
        <v>276</v>
      </c>
      <c r="B91" s="34" t="s">
        <v>106</v>
      </c>
      <c r="C91" s="34" t="s">
        <v>277</v>
      </c>
      <c r="D91" s="35">
        <v>0.93593999999999999</v>
      </c>
      <c r="E91" s="140">
        <v>82.1</v>
      </c>
      <c r="F91" s="36">
        <v>114</v>
      </c>
      <c r="G91" s="37">
        <v>2870</v>
      </c>
      <c r="H91" s="36">
        <v>64</v>
      </c>
      <c r="I91" s="37">
        <v>5257</v>
      </c>
      <c r="J91" s="36">
        <v>28</v>
      </c>
      <c r="K91" s="38">
        <v>2.2999999999999998</v>
      </c>
      <c r="L91" s="38">
        <v>203</v>
      </c>
      <c r="M91" s="38">
        <v>16.100000000000001</v>
      </c>
      <c r="N91" s="38">
        <v>71.8</v>
      </c>
      <c r="O91" s="38" t="s">
        <v>278</v>
      </c>
      <c r="P91" s="34" t="s">
        <v>279</v>
      </c>
    </row>
    <row r="92" spans="1:16">
      <c r="A92" s="29" t="s">
        <v>280</v>
      </c>
      <c r="B92" s="29" t="s">
        <v>106</v>
      </c>
      <c r="C92" s="29" t="s">
        <v>281</v>
      </c>
      <c r="D92" s="30">
        <v>1.2047200000000002</v>
      </c>
      <c r="E92" s="139">
        <v>81.400000000000006</v>
      </c>
      <c r="F92" s="31">
        <v>148</v>
      </c>
      <c r="G92" s="32">
        <v>2520</v>
      </c>
      <c r="H92" s="31">
        <v>75.5</v>
      </c>
      <c r="I92" s="32">
        <v>6143</v>
      </c>
      <c r="J92" s="31">
        <v>33</v>
      </c>
      <c r="K92" s="33">
        <v>2.7</v>
      </c>
      <c r="L92" s="33">
        <v>228</v>
      </c>
      <c r="M92" s="33">
        <v>21.8</v>
      </c>
      <c r="N92" s="33">
        <v>96.3</v>
      </c>
      <c r="O92" s="33" t="s">
        <v>278</v>
      </c>
      <c r="P92" s="29" t="s">
        <v>279</v>
      </c>
    </row>
    <row r="93" spans="1:16">
      <c r="A93" s="34" t="s">
        <v>282</v>
      </c>
      <c r="B93" s="34" t="s">
        <v>262</v>
      </c>
      <c r="C93" s="34" t="s">
        <v>283</v>
      </c>
      <c r="D93" s="35">
        <v>0.85462500000000008</v>
      </c>
      <c r="E93" s="140">
        <v>107.5</v>
      </c>
      <c r="F93" s="36">
        <v>79.5</v>
      </c>
      <c r="G93" s="37">
        <v>4500</v>
      </c>
      <c r="H93" s="36">
        <v>45</v>
      </c>
      <c r="I93" s="37">
        <v>4833.8</v>
      </c>
      <c r="J93" s="36">
        <v>25</v>
      </c>
      <c r="K93" s="38"/>
      <c r="L93" s="38"/>
      <c r="M93" s="38"/>
      <c r="N93" s="38"/>
      <c r="O93" s="38"/>
      <c r="P93" s="34"/>
    </row>
    <row r="94" spans="1:16">
      <c r="A94" s="29" t="s">
        <v>284</v>
      </c>
      <c r="B94" s="29" t="s">
        <v>262</v>
      </c>
      <c r="C94" s="29" t="s">
        <v>285</v>
      </c>
      <c r="D94" s="30">
        <v>1.3568849999999999</v>
      </c>
      <c r="E94" s="139">
        <v>85.5</v>
      </c>
      <c r="F94" s="31">
        <v>158.69999999999999</v>
      </c>
      <c r="G94" s="32">
        <v>2160</v>
      </c>
      <c r="H94" s="31">
        <v>75.400000000000006</v>
      </c>
      <c r="I94" s="32">
        <v>6673</v>
      </c>
      <c r="J94" s="31">
        <v>32</v>
      </c>
      <c r="K94" s="33"/>
      <c r="L94" s="33"/>
      <c r="M94" s="33"/>
      <c r="N94" s="33"/>
      <c r="O94" s="33"/>
      <c r="P94" s="29"/>
    </row>
    <row r="95" spans="1:16">
      <c r="A95" s="34" t="s">
        <v>286</v>
      </c>
      <c r="B95" s="34" t="s">
        <v>262</v>
      </c>
      <c r="C95" s="34" t="s">
        <v>287</v>
      </c>
      <c r="D95" s="35">
        <v>1.6178399999999999</v>
      </c>
      <c r="E95" s="140">
        <v>107</v>
      </c>
      <c r="F95" s="36">
        <v>151.19999999999999</v>
      </c>
      <c r="G95" s="37">
        <v>3000</v>
      </c>
      <c r="H95" s="36">
        <v>72.8</v>
      </c>
      <c r="I95" s="37">
        <v>7790</v>
      </c>
      <c r="J95" s="36">
        <v>51</v>
      </c>
      <c r="K95" s="38"/>
      <c r="L95" s="38"/>
      <c r="M95" s="38">
        <v>26.4</v>
      </c>
      <c r="N95" s="38">
        <v>152.69999999999999</v>
      </c>
      <c r="O95" s="38">
        <v>12</v>
      </c>
      <c r="P95" s="34" t="s">
        <v>115</v>
      </c>
    </row>
    <row r="96" spans="1:16">
      <c r="A96" s="29" t="s">
        <v>288</v>
      </c>
      <c r="B96" s="29" t="s">
        <v>106</v>
      </c>
      <c r="C96" s="29" t="s">
        <v>289</v>
      </c>
      <c r="D96" s="30">
        <v>2.3326000000000002</v>
      </c>
      <c r="E96" s="139">
        <v>107</v>
      </c>
      <c r="F96" s="31">
        <v>218</v>
      </c>
      <c r="G96" s="32">
        <v>2770</v>
      </c>
      <c r="H96" s="31">
        <v>90.8</v>
      </c>
      <c r="I96" s="32">
        <v>9682</v>
      </c>
      <c r="J96" s="31">
        <v>52</v>
      </c>
      <c r="K96" s="33">
        <v>4.2</v>
      </c>
      <c r="L96" s="33">
        <v>325</v>
      </c>
      <c r="M96" s="33">
        <v>26.1</v>
      </c>
      <c r="N96" s="33">
        <v>154.4</v>
      </c>
      <c r="O96" s="33" t="s">
        <v>290</v>
      </c>
      <c r="P96" s="29" t="s">
        <v>115</v>
      </c>
    </row>
    <row r="97" spans="1:16">
      <c r="A97" s="34" t="s">
        <v>291</v>
      </c>
      <c r="B97" s="34" t="s">
        <v>292</v>
      </c>
      <c r="C97" s="34" t="s">
        <v>293</v>
      </c>
      <c r="D97" s="35">
        <v>2.7712500000000002</v>
      </c>
      <c r="E97" s="140">
        <v>125</v>
      </c>
      <c r="F97" s="36">
        <v>221.7</v>
      </c>
      <c r="G97" s="37">
        <v>3850</v>
      </c>
      <c r="H97" s="36">
        <v>84</v>
      </c>
      <c r="I97" s="37">
        <v>10530</v>
      </c>
      <c r="J97" s="36">
        <v>56</v>
      </c>
      <c r="K97" s="38"/>
      <c r="L97" s="38"/>
      <c r="M97" s="38">
        <v>28.2</v>
      </c>
      <c r="N97" s="38"/>
      <c r="O97" s="38">
        <v>12</v>
      </c>
      <c r="P97" s="34" t="s">
        <v>115</v>
      </c>
    </row>
    <row r="98" spans="1:16">
      <c r="A98" s="29" t="s">
        <v>294</v>
      </c>
      <c r="B98" s="29" t="s">
        <v>292</v>
      </c>
      <c r="C98" s="29" t="s">
        <v>295</v>
      </c>
      <c r="D98" s="30">
        <v>3.4975000000000001</v>
      </c>
      <c r="E98" s="139">
        <v>125</v>
      </c>
      <c r="F98" s="31">
        <v>279.8</v>
      </c>
      <c r="G98" s="32">
        <v>3200</v>
      </c>
      <c r="H98" s="31">
        <v>96</v>
      </c>
      <c r="I98" s="32">
        <v>12000</v>
      </c>
      <c r="J98" s="31">
        <v>57.1</v>
      </c>
      <c r="K98" s="33"/>
      <c r="L98" s="33"/>
      <c r="M98" s="33">
        <v>28.4</v>
      </c>
      <c r="N98" s="33"/>
      <c r="O98" s="33">
        <v>16</v>
      </c>
      <c r="P98" s="29" t="s">
        <v>115</v>
      </c>
    </row>
    <row r="99" spans="1:16">
      <c r="A99" s="34" t="s">
        <v>296</v>
      </c>
      <c r="B99" s="34" t="s">
        <v>106</v>
      </c>
      <c r="C99" s="34" t="s">
        <v>297</v>
      </c>
      <c r="D99" s="35">
        <v>3.7101000000000002</v>
      </c>
      <c r="E99" s="140">
        <v>149</v>
      </c>
      <c r="F99" s="36">
        <v>249</v>
      </c>
      <c r="G99" s="37">
        <v>3620</v>
      </c>
      <c r="H99" s="36">
        <v>98</v>
      </c>
      <c r="I99" s="37">
        <v>14587</v>
      </c>
      <c r="J99" s="36">
        <v>78</v>
      </c>
      <c r="K99" s="38">
        <v>6.3</v>
      </c>
      <c r="L99" s="38">
        <v>421</v>
      </c>
      <c r="M99" s="38">
        <v>27.8</v>
      </c>
      <c r="N99" s="38">
        <v>178.8</v>
      </c>
      <c r="O99" s="38">
        <v>16</v>
      </c>
      <c r="P99" s="34" t="s">
        <v>115</v>
      </c>
    </row>
    <row r="100" spans="1:16">
      <c r="A100" s="29" t="s">
        <v>298</v>
      </c>
      <c r="B100" s="29" t="s">
        <v>106</v>
      </c>
      <c r="C100" s="29" t="s">
        <v>299</v>
      </c>
      <c r="D100" s="30">
        <v>4.3262</v>
      </c>
      <c r="E100" s="139">
        <v>194</v>
      </c>
      <c r="F100" s="31">
        <v>223</v>
      </c>
      <c r="G100" s="32">
        <v>4690</v>
      </c>
      <c r="H100" s="31">
        <v>98.8</v>
      </c>
      <c r="I100" s="32">
        <v>19163</v>
      </c>
      <c r="J100" s="31">
        <v>102</v>
      </c>
      <c r="K100" s="33">
        <v>8.6</v>
      </c>
      <c r="L100" s="33">
        <v>433</v>
      </c>
      <c r="M100" s="33">
        <v>27.8</v>
      </c>
      <c r="N100" s="33">
        <v>153.30000000000001</v>
      </c>
      <c r="O100" s="33">
        <v>16</v>
      </c>
      <c r="P100" s="29" t="s">
        <v>115</v>
      </c>
    </row>
    <row r="101" spans="1:16">
      <c r="A101" s="34" t="s">
        <v>300</v>
      </c>
      <c r="B101" s="34" t="s">
        <v>106</v>
      </c>
      <c r="C101" s="34" t="s">
        <v>301</v>
      </c>
      <c r="D101" s="35">
        <v>5.4960000000000004</v>
      </c>
      <c r="E101" s="140">
        <v>240</v>
      </c>
      <c r="F101" s="36">
        <v>229</v>
      </c>
      <c r="G101" s="37">
        <v>5340</v>
      </c>
      <c r="H101" s="36">
        <v>98.6</v>
      </c>
      <c r="I101" s="37">
        <v>23635</v>
      </c>
      <c r="J101" s="36">
        <v>116</v>
      </c>
      <c r="K101" s="38">
        <v>10.7</v>
      </c>
      <c r="L101" s="38">
        <v>509</v>
      </c>
      <c r="M101" s="38">
        <v>27.3</v>
      </c>
      <c r="N101" s="38">
        <v>159.69999999999999</v>
      </c>
      <c r="O101" s="38">
        <v>16</v>
      </c>
      <c r="P101" s="34" t="s">
        <v>96</v>
      </c>
    </row>
    <row r="102" spans="1:16">
      <c r="A102" s="29" t="s">
        <v>302</v>
      </c>
      <c r="B102" s="29" t="s">
        <v>303</v>
      </c>
      <c r="C102" s="29" t="s">
        <v>304</v>
      </c>
      <c r="D102" s="30">
        <v>9.0152999999999999</v>
      </c>
      <c r="E102" s="139">
        <v>243</v>
      </c>
      <c r="F102" s="31">
        <v>371</v>
      </c>
      <c r="G102" s="32">
        <v>3500</v>
      </c>
      <c r="H102" s="31">
        <v>118</v>
      </c>
      <c r="I102" s="32">
        <v>28700</v>
      </c>
      <c r="J102" s="31">
        <v>146</v>
      </c>
      <c r="K102" s="33"/>
      <c r="L102" s="33"/>
      <c r="M102" s="33"/>
      <c r="N102" s="33">
        <v>167.8</v>
      </c>
      <c r="O102" s="33"/>
      <c r="P102" s="29"/>
    </row>
    <row r="103" spans="1:16">
      <c r="A103" s="39" t="s">
        <v>305</v>
      </c>
      <c r="B103" s="39" t="s">
        <v>94</v>
      </c>
      <c r="C103" s="39" t="s">
        <v>306</v>
      </c>
      <c r="D103" s="40">
        <v>3.15</v>
      </c>
      <c r="E103" s="141">
        <v>250</v>
      </c>
      <c r="F103" s="41">
        <v>126</v>
      </c>
      <c r="G103" s="42">
        <v>6100</v>
      </c>
      <c r="H103" s="41">
        <v>91.8</v>
      </c>
      <c r="I103" s="42">
        <v>23000</v>
      </c>
      <c r="J103" s="41">
        <v>61</v>
      </c>
      <c r="K103" s="43">
        <v>3.8</v>
      </c>
      <c r="L103" s="43"/>
      <c r="M103" s="43">
        <v>31</v>
      </c>
      <c r="N103" s="43"/>
      <c r="O103" s="43">
        <v>18</v>
      </c>
      <c r="P103" s="39" t="s">
        <v>115</v>
      </c>
    </row>
    <row r="104" spans="1:16">
      <c r="A104" s="156" t="s">
        <v>307</v>
      </c>
      <c r="B104" s="163"/>
      <c r="C104" s="163"/>
      <c r="D104" s="164"/>
      <c r="E104" s="142"/>
      <c r="F104" s="165"/>
      <c r="G104" s="166"/>
      <c r="H104" s="165"/>
      <c r="I104" s="166"/>
      <c r="J104" s="165"/>
      <c r="K104" s="167"/>
      <c r="L104" s="167"/>
      <c r="M104" s="167"/>
      <c r="N104" s="167"/>
      <c r="O104" s="167"/>
      <c r="P104" s="168"/>
    </row>
    <row r="105" spans="1:16">
      <c r="A105" s="29" t="s">
        <v>308</v>
      </c>
      <c r="B105" s="29" t="s">
        <v>106</v>
      </c>
      <c r="C105" s="29" t="s">
        <v>309</v>
      </c>
      <c r="D105" s="30">
        <v>0.29116499999999995</v>
      </c>
      <c r="E105" s="139">
        <v>41.3</v>
      </c>
      <c r="F105" s="31">
        <v>70.5</v>
      </c>
      <c r="G105" s="32">
        <v>1720</v>
      </c>
      <c r="H105" s="31">
        <v>54.6</v>
      </c>
      <c r="I105" s="32">
        <v>22530</v>
      </c>
      <c r="J105" s="31">
        <v>13.3</v>
      </c>
      <c r="K105" s="33">
        <v>1.1000000000000001</v>
      </c>
      <c r="L105" s="33">
        <v>79</v>
      </c>
      <c r="M105" s="33"/>
      <c r="N105" s="33">
        <v>37.4</v>
      </c>
      <c r="O105" s="33"/>
      <c r="P105" s="29"/>
    </row>
    <row r="106" spans="1:16">
      <c r="A106" s="34" t="s">
        <v>310</v>
      </c>
      <c r="B106" s="34" t="s">
        <v>106</v>
      </c>
      <c r="C106" s="34" t="s">
        <v>311</v>
      </c>
      <c r="D106" s="35">
        <v>0.57425999999999999</v>
      </c>
      <c r="E106" s="140">
        <v>56.3</v>
      </c>
      <c r="F106" s="36">
        <v>102</v>
      </c>
      <c r="G106" s="37">
        <v>2125</v>
      </c>
      <c r="H106" s="36">
        <v>61.9</v>
      </c>
      <c r="I106" s="37">
        <v>3480</v>
      </c>
      <c r="J106" s="36">
        <v>19.5</v>
      </c>
      <c r="K106" s="38">
        <v>1.6</v>
      </c>
      <c r="L106" s="38">
        <v>115</v>
      </c>
      <c r="M106" s="38"/>
      <c r="N106" s="38">
        <v>44.7</v>
      </c>
      <c r="O106" s="38"/>
      <c r="P106" s="34"/>
    </row>
    <row r="107" spans="1:16">
      <c r="A107" s="29" t="s">
        <v>312</v>
      </c>
      <c r="B107" s="29" t="s">
        <v>106</v>
      </c>
      <c r="C107" s="29" t="s">
        <v>313</v>
      </c>
      <c r="D107" s="30">
        <v>1.0686719999999998</v>
      </c>
      <c r="E107" s="139">
        <v>73.599999999999994</v>
      </c>
      <c r="F107" s="31">
        <v>145.19999999999999</v>
      </c>
      <c r="G107" s="32">
        <v>2500</v>
      </c>
      <c r="H107" s="31">
        <v>70.599999999999994</v>
      </c>
      <c r="I107" s="32">
        <v>5193</v>
      </c>
      <c r="J107" s="31">
        <v>28</v>
      </c>
      <c r="K107" s="33">
        <v>2.4</v>
      </c>
      <c r="L107" s="33">
        <v>170</v>
      </c>
      <c r="M107" s="33">
        <v>19.7</v>
      </c>
      <c r="N107" s="33"/>
      <c r="O107" s="33">
        <v>13</v>
      </c>
      <c r="P107" s="29" t="s">
        <v>96</v>
      </c>
    </row>
    <row r="108" spans="1:16">
      <c r="A108" s="34" t="s">
        <v>314</v>
      </c>
      <c r="B108" s="34" t="s">
        <v>106</v>
      </c>
      <c r="C108" s="34" t="s">
        <v>315</v>
      </c>
      <c r="D108" s="35">
        <v>1.82548</v>
      </c>
      <c r="E108" s="140">
        <v>97.1</v>
      </c>
      <c r="F108" s="36">
        <v>188</v>
      </c>
      <c r="G108" s="37">
        <v>2780</v>
      </c>
      <c r="H108" s="36">
        <v>78.599999999999994</v>
      </c>
      <c r="I108" s="37">
        <v>7640</v>
      </c>
      <c r="J108" s="36">
        <v>40</v>
      </c>
      <c r="K108" s="38">
        <v>3.55</v>
      </c>
      <c r="L108" s="38">
        <v>271</v>
      </c>
      <c r="M108" s="38">
        <v>21.5</v>
      </c>
      <c r="N108" s="38"/>
      <c r="O108" s="38">
        <v>14</v>
      </c>
      <c r="P108" s="34" t="s">
        <v>96</v>
      </c>
    </row>
    <row r="109" spans="1:16">
      <c r="A109" s="29" t="s">
        <v>316</v>
      </c>
      <c r="B109" s="29" t="s">
        <v>106</v>
      </c>
      <c r="C109" s="29" t="s">
        <v>317</v>
      </c>
      <c r="D109" s="30">
        <v>3.2124999999999999</v>
      </c>
      <c r="E109" s="139">
        <v>125</v>
      </c>
      <c r="F109" s="31">
        <v>257</v>
      </c>
      <c r="G109" s="32">
        <v>3150</v>
      </c>
      <c r="H109" s="31">
        <v>92.1</v>
      </c>
      <c r="I109" s="32">
        <v>11500</v>
      </c>
      <c r="J109" s="31">
        <v>60</v>
      </c>
      <c r="K109" s="33">
        <v>5.3</v>
      </c>
      <c r="L109" s="33">
        <v>382</v>
      </c>
      <c r="M109" s="33">
        <v>26</v>
      </c>
      <c r="N109" s="33"/>
      <c r="O109" s="33">
        <v>16</v>
      </c>
      <c r="P109" s="29" t="s">
        <v>96</v>
      </c>
    </row>
    <row r="110" spans="1:16">
      <c r="A110" s="34" t="s">
        <v>318</v>
      </c>
      <c r="B110" s="34" t="s">
        <v>106</v>
      </c>
      <c r="C110" s="34" t="s">
        <v>319</v>
      </c>
      <c r="D110" s="35">
        <v>5.3375000000000004</v>
      </c>
      <c r="E110" s="140">
        <v>175</v>
      </c>
      <c r="F110" s="36">
        <v>305</v>
      </c>
      <c r="G110" s="37">
        <v>4000</v>
      </c>
      <c r="H110" s="36">
        <v>103</v>
      </c>
      <c r="I110" s="37">
        <v>18000</v>
      </c>
      <c r="J110" s="36">
        <v>94</v>
      </c>
      <c r="K110" s="38">
        <v>8.3000000000000007</v>
      </c>
      <c r="L110" s="38">
        <v>523</v>
      </c>
      <c r="M110" s="38">
        <v>30</v>
      </c>
      <c r="N110" s="38"/>
      <c r="O110" s="38">
        <v>18</v>
      </c>
      <c r="P110" s="34" t="s">
        <v>96</v>
      </c>
    </row>
    <row r="111" spans="1:16">
      <c r="A111" s="29" t="s">
        <v>320</v>
      </c>
      <c r="B111" s="29" t="s">
        <v>106</v>
      </c>
      <c r="C111" s="29" t="s">
        <v>321</v>
      </c>
      <c r="D111" s="30">
        <v>7.9874999999999998</v>
      </c>
      <c r="E111" s="139">
        <v>213</v>
      </c>
      <c r="F111" s="31">
        <v>375</v>
      </c>
      <c r="G111" s="32">
        <v>4440</v>
      </c>
      <c r="H111" s="31">
        <v>114</v>
      </c>
      <c r="I111" s="32">
        <v>24200</v>
      </c>
      <c r="J111" s="31">
        <v>124</v>
      </c>
      <c r="K111" s="33">
        <v>11.2</v>
      </c>
      <c r="L111" s="33">
        <v>682</v>
      </c>
      <c r="M111" s="33"/>
      <c r="N111" s="33"/>
      <c r="O111" s="33"/>
      <c r="P111" s="29"/>
    </row>
    <row r="112" spans="1:16">
      <c r="A112" s="34" t="s">
        <v>322</v>
      </c>
      <c r="B112" s="34" t="s">
        <v>303</v>
      </c>
      <c r="C112" s="34" t="s">
        <v>323</v>
      </c>
      <c r="D112" s="35">
        <v>11.536000000000001</v>
      </c>
      <c r="E112" s="140">
        <v>280</v>
      </c>
      <c r="F112" s="36">
        <v>412</v>
      </c>
      <c r="G112" s="37">
        <v>4200</v>
      </c>
      <c r="H112" s="36">
        <v>127</v>
      </c>
      <c r="I112" s="37">
        <v>35600</v>
      </c>
      <c r="J112" s="36">
        <v>180</v>
      </c>
      <c r="K112" s="38">
        <v>26</v>
      </c>
      <c r="L112" s="38"/>
      <c r="M112" s="38"/>
      <c r="N112" s="38"/>
      <c r="O112" s="38"/>
      <c r="P112" s="34"/>
    </row>
    <row r="113" spans="1:16">
      <c r="A113" s="47" t="s">
        <v>324</v>
      </c>
      <c r="B113" s="47" t="s">
        <v>303</v>
      </c>
      <c r="C113" s="47" t="s">
        <v>325</v>
      </c>
      <c r="D113" s="48">
        <v>17.406400000000001</v>
      </c>
      <c r="E113" s="143">
        <v>368</v>
      </c>
      <c r="F113" s="49">
        <v>473</v>
      </c>
      <c r="G113" s="50">
        <v>5000</v>
      </c>
      <c r="H113" s="49">
        <v>139</v>
      </c>
      <c r="I113" s="50">
        <v>51200</v>
      </c>
      <c r="J113" s="49">
        <v>260</v>
      </c>
      <c r="K113" s="51"/>
      <c r="L113" s="51"/>
      <c r="M113" s="51"/>
      <c r="N113" s="51"/>
      <c r="O113" s="51"/>
      <c r="P113" s="47"/>
    </row>
    <row r="114" spans="1:16">
      <c r="A114" s="156" t="s">
        <v>326</v>
      </c>
      <c r="B114" s="163"/>
      <c r="C114" s="163"/>
      <c r="D114" s="164"/>
      <c r="E114" s="142"/>
      <c r="F114" s="165"/>
      <c r="G114" s="166"/>
      <c r="H114" s="165"/>
      <c r="I114" s="166"/>
      <c r="J114" s="165"/>
      <c r="K114" s="167"/>
      <c r="L114" s="167"/>
      <c r="M114" s="167"/>
      <c r="N114" s="167"/>
      <c r="O114" s="167"/>
      <c r="P114" s="168"/>
    </row>
    <row r="115" spans="1:16">
      <c r="A115" s="29" t="s">
        <v>327</v>
      </c>
      <c r="B115" s="29" t="s">
        <v>244</v>
      </c>
      <c r="C115" s="29" t="s">
        <v>328</v>
      </c>
      <c r="D115" s="30">
        <v>0.57171800000000006</v>
      </c>
      <c r="E115" s="139">
        <v>67.900000000000006</v>
      </c>
      <c r="F115" s="31">
        <v>84.2</v>
      </c>
      <c r="G115" s="32">
        <v>3310</v>
      </c>
      <c r="H115" s="31">
        <v>49</v>
      </c>
      <c r="I115" s="32">
        <v>3277</v>
      </c>
      <c r="J115" s="31">
        <v>21</v>
      </c>
      <c r="K115" s="33">
        <v>1.3</v>
      </c>
      <c r="L115" s="33">
        <v>121</v>
      </c>
      <c r="M115" s="33"/>
      <c r="N115" s="33"/>
      <c r="O115" s="33"/>
      <c r="P115" s="29"/>
    </row>
    <row r="116" spans="1:16">
      <c r="A116" s="34" t="s">
        <v>329</v>
      </c>
      <c r="B116" s="34" t="s">
        <v>244</v>
      </c>
      <c r="C116" s="34" t="s">
        <v>330</v>
      </c>
      <c r="D116" s="35">
        <v>0.18529600000000002</v>
      </c>
      <c r="E116" s="140">
        <v>31.3</v>
      </c>
      <c r="F116" s="36">
        <v>59.2</v>
      </c>
      <c r="G116" s="37">
        <v>1600</v>
      </c>
      <c r="H116" s="36">
        <v>44.1</v>
      </c>
      <c r="I116" s="37">
        <v>1377</v>
      </c>
      <c r="J116" s="36">
        <v>9.6</v>
      </c>
      <c r="K116" s="38">
        <v>0.52</v>
      </c>
      <c r="L116" s="38">
        <v>50</v>
      </c>
      <c r="M116" s="38"/>
      <c r="N116" s="38"/>
      <c r="O116" s="38"/>
      <c r="P116" s="34"/>
    </row>
    <row r="117" spans="1:16">
      <c r="A117" s="39" t="s">
        <v>331</v>
      </c>
      <c r="B117" s="39" t="s">
        <v>244</v>
      </c>
      <c r="C117" s="39" t="s">
        <v>332</v>
      </c>
      <c r="D117" s="40">
        <v>0.88085900000000006</v>
      </c>
      <c r="E117" s="141">
        <v>70.3</v>
      </c>
      <c r="F117" s="41">
        <v>125.3</v>
      </c>
      <c r="G117" s="42">
        <v>2630</v>
      </c>
      <c r="H117" s="41">
        <v>64</v>
      </c>
      <c r="I117" s="42">
        <v>4498</v>
      </c>
      <c r="J117" s="41">
        <v>30</v>
      </c>
      <c r="K117" s="43">
        <v>1.7</v>
      </c>
      <c r="L117" s="43">
        <v>164</v>
      </c>
      <c r="M117" s="43"/>
      <c r="N117" s="43"/>
      <c r="O117" s="43"/>
      <c r="P117" s="39"/>
    </row>
    <row r="118" spans="1:16">
      <c r="A118" s="156" t="s">
        <v>333</v>
      </c>
      <c r="B118" s="163"/>
      <c r="C118" s="163"/>
      <c r="D118" s="164"/>
      <c r="E118" s="142"/>
      <c r="F118" s="165"/>
      <c r="G118" s="166"/>
      <c r="H118" s="165"/>
      <c r="I118" s="166"/>
      <c r="J118" s="165"/>
      <c r="K118" s="167"/>
      <c r="L118" s="167"/>
      <c r="M118" s="167"/>
      <c r="N118" s="167"/>
      <c r="O118" s="167"/>
      <c r="P118" s="168"/>
    </row>
    <row r="119" spans="1:16">
      <c r="A119" s="29" t="s">
        <v>334</v>
      </c>
      <c r="B119" s="29" t="s">
        <v>106</v>
      </c>
      <c r="C119" s="29" t="s">
        <v>335</v>
      </c>
      <c r="D119" s="30">
        <v>2.1840000000000002E-2</v>
      </c>
      <c r="E119" s="139">
        <v>14</v>
      </c>
      <c r="F119" s="31">
        <v>15.6</v>
      </c>
      <c r="G119" s="32">
        <v>680</v>
      </c>
      <c r="H119" s="31">
        <v>22.7</v>
      </c>
      <c r="I119" s="32">
        <v>318</v>
      </c>
      <c r="J119" s="31">
        <v>1.7</v>
      </c>
      <c r="K119" s="33">
        <v>0.08</v>
      </c>
      <c r="L119" s="33">
        <v>6.9</v>
      </c>
      <c r="M119" s="33">
        <v>5.9</v>
      </c>
      <c r="N119" s="33"/>
      <c r="O119" s="33" t="s">
        <v>336</v>
      </c>
      <c r="P119" s="29" t="s">
        <v>115</v>
      </c>
    </row>
    <row r="120" spans="1:16">
      <c r="A120" s="34" t="s">
        <v>337</v>
      </c>
      <c r="B120" s="34" t="s">
        <v>106</v>
      </c>
      <c r="C120" s="34" t="s">
        <v>338</v>
      </c>
      <c r="D120" s="35">
        <v>4.3133999999999999E-2</v>
      </c>
      <c r="E120" s="140">
        <v>23.7</v>
      </c>
      <c r="F120" s="36">
        <v>18.2</v>
      </c>
      <c r="G120" s="37">
        <v>1250</v>
      </c>
      <c r="H120" s="36">
        <v>22.4</v>
      </c>
      <c r="I120" s="37">
        <v>530</v>
      </c>
      <c r="J120" s="36">
        <v>3</v>
      </c>
      <c r="K120" s="38">
        <v>0.18</v>
      </c>
      <c r="L120" s="38">
        <v>16</v>
      </c>
      <c r="M120" s="38">
        <v>4.9000000000000004</v>
      </c>
      <c r="N120" s="38"/>
      <c r="O120" s="38" t="s">
        <v>336</v>
      </c>
      <c r="P120" s="34" t="s">
        <v>115</v>
      </c>
    </row>
    <row r="121" spans="1:16">
      <c r="A121" s="29" t="s">
        <v>339</v>
      </c>
      <c r="B121" s="29" t="s">
        <v>106</v>
      </c>
      <c r="C121" s="29" t="s">
        <v>340</v>
      </c>
      <c r="D121" s="30">
        <v>9.5160000000000008E-2</v>
      </c>
      <c r="E121" s="139">
        <v>36.6</v>
      </c>
      <c r="F121" s="31">
        <v>26</v>
      </c>
      <c r="G121" s="32">
        <v>1600</v>
      </c>
      <c r="H121" s="31">
        <v>28.6</v>
      </c>
      <c r="I121" s="32">
        <v>1050</v>
      </c>
      <c r="J121" s="31">
        <v>5.5</v>
      </c>
      <c r="K121" s="33">
        <v>0.41</v>
      </c>
      <c r="L121" s="33">
        <v>27</v>
      </c>
      <c r="M121" s="33">
        <v>6.4</v>
      </c>
      <c r="N121" s="33"/>
      <c r="O121" s="33" t="s">
        <v>336</v>
      </c>
      <c r="P121" s="29" t="s">
        <v>115</v>
      </c>
    </row>
    <row r="122" spans="1:16">
      <c r="A122" s="34" t="s">
        <v>341</v>
      </c>
      <c r="B122" s="34" t="s">
        <v>106</v>
      </c>
      <c r="C122" s="34" t="s">
        <v>342</v>
      </c>
      <c r="D122" s="35">
        <v>0.31296000000000002</v>
      </c>
      <c r="E122" s="140">
        <v>64</v>
      </c>
      <c r="F122" s="36">
        <v>48.9</v>
      </c>
      <c r="G122" s="37">
        <v>1950</v>
      </c>
      <c r="H122" s="36">
        <v>38</v>
      </c>
      <c r="I122" s="37">
        <v>2430</v>
      </c>
      <c r="J122" s="36">
        <v>13</v>
      </c>
      <c r="K122" s="38">
        <v>0.97</v>
      </c>
      <c r="L122" s="38">
        <v>67</v>
      </c>
      <c r="M122" s="38">
        <v>9.15</v>
      </c>
      <c r="N122" s="38"/>
      <c r="O122" s="38" t="s">
        <v>343</v>
      </c>
      <c r="P122" s="34" t="s">
        <v>115</v>
      </c>
    </row>
    <row r="123" spans="1:16">
      <c r="A123" s="29" t="s">
        <v>344</v>
      </c>
      <c r="B123" s="29" t="s">
        <v>106</v>
      </c>
      <c r="C123" s="29" t="s">
        <v>345</v>
      </c>
      <c r="D123" s="30">
        <v>0.68110000000000004</v>
      </c>
      <c r="E123" s="139">
        <v>98</v>
      </c>
      <c r="F123" s="31">
        <v>69.5</v>
      </c>
      <c r="G123" s="32">
        <v>3630</v>
      </c>
      <c r="H123" s="31">
        <v>44</v>
      </c>
      <c r="I123" s="32">
        <v>4310</v>
      </c>
      <c r="J123" s="31">
        <v>23</v>
      </c>
      <c r="K123" s="33">
        <v>1.8</v>
      </c>
      <c r="L123" s="33">
        <v>130</v>
      </c>
      <c r="M123" s="33">
        <v>10.75</v>
      </c>
      <c r="N123" s="33"/>
      <c r="O123" s="33" t="s">
        <v>140</v>
      </c>
      <c r="P123" s="29" t="s">
        <v>115</v>
      </c>
    </row>
    <row r="124" spans="1:16">
      <c r="A124" s="34" t="s">
        <v>346</v>
      </c>
      <c r="B124" s="34" t="s">
        <v>106</v>
      </c>
      <c r="C124" s="34" t="s">
        <v>347</v>
      </c>
      <c r="D124" s="35">
        <v>1.54</v>
      </c>
      <c r="E124" s="140">
        <v>140</v>
      </c>
      <c r="F124" s="36">
        <v>110</v>
      </c>
      <c r="G124" s="37">
        <v>4150</v>
      </c>
      <c r="H124" s="36">
        <v>56.9</v>
      </c>
      <c r="I124" s="37">
        <v>7960</v>
      </c>
      <c r="J124" s="36">
        <v>42</v>
      </c>
      <c r="K124" s="38">
        <v>3.3</v>
      </c>
      <c r="L124" s="38">
        <v>344</v>
      </c>
      <c r="M124" s="38">
        <v>14.8</v>
      </c>
      <c r="N124" s="38"/>
      <c r="O124" s="38" t="s">
        <v>348</v>
      </c>
      <c r="P124" s="34" t="s">
        <v>115</v>
      </c>
    </row>
    <row r="125" spans="1:16">
      <c r="A125" s="47" t="s">
        <v>349</v>
      </c>
      <c r="B125" s="47" t="s">
        <v>106</v>
      </c>
      <c r="C125" s="47" t="s">
        <v>350</v>
      </c>
      <c r="D125" s="48">
        <v>2.9140000000000001</v>
      </c>
      <c r="E125" s="143">
        <v>188</v>
      </c>
      <c r="F125" s="49">
        <v>155</v>
      </c>
      <c r="G125" s="50">
        <v>4600</v>
      </c>
      <c r="H125" s="49">
        <v>69</v>
      </c>
      <c r="I125" s="50">
        <v>13000</v>
      </c>
      <c r="J125" s="49">
        <v>70</v>
      </c>
      <c r="K125" s="51">
        <v>4.75</v>
      </c>
      <c r="L125" s="51">
        <v>376</v>
      </c>
      <c r="M125" s="51">
        <v>18.8</v>
      </c>
      <c r="N125" s="51"/>
      <c r="O125" s="51" t="s">
        <v>140</v>
      </c>
      <c r="P125" s="47" t="s">
        <v>115</v>
      </c>
    </row>
    <row r="126" spans="1:16">
      <c r="A126" s="156" t="s">
        <v>351</v>
      </c>
      <c r="B126" s="163"/>
      <c r="C126" s="163"/>
      <c r="D126" s="164"/>
      <c r="E126" s="142"/>
      <c r="F126" s="165"/>
      <c r="G126" s="166"/>
      <c r="H126" s="165"/>
      <c r="I126" s="166"/>
      <c r="J126" s="165"/>
      <c r="K126" s="167"/>
      <c r="L126" s="167"/>
      <c r="M126" s="167"/>
      <c r="N126" s="167"/>
      <c r="O126" s="167"/>
      <c r="P126" s="168"/>
    </row>
    <row r="127" spans="1:16">
      <c r="A127" s="29" t="s">
        <v>352</v>
      </c>
      <c r="B127" s="29" t="s">
        <v>94</v>
      </c>
      <c r="C127" s="29" t="s">
        <v>353</v>
      </c>
      <c r="D127" s="30">
        <v>3.7400000000000003E-2</v>
      </c>
      <c r="E127" s="139">
        <v>17</v>
      </c>
      <c r="F127" s="31">
        <v>22</v>
      </c>
      <c r="G127" s="32">
        <v>1750</v>
      </c>
      <c r="H127" s="31">
        <v>22.5</v>
      </c>
      <c r="I127" s="32">
        <v>495</v>
      </c>
      <c r="J127" s="31">
        <v>2.5</v>
      </c>
      <c r="K127" s="33"/>
      <c r="L127" s="33"/>
      <c r="M127" s="33">
        <v>4</v>
      </c>
      <c r="N127" s="33"/>
      <c r="O127" s="33">
        <v>12</v>
      </c>
      <c r="P127" s="29" t="s">
        <v>115</v>
      </c>
    </row>
    <row r="128" spans="1:16">
      <c r="A128" s="34" t="s">
        <v>354</v>
      </c>
      <c r="B128" s="34" t="s">
        <v>94</v>
      </c>
      <c r="C128" s="34" t="s">
        <v>355</v>
      </c>
      <c r="D128" s="35">
        <v>0.10665240000000002</v>
      </c>
      <c r="E128" s="140">
        <v>37.200000000000003</v>
      </c>
      <c r="F128" s="36">
        <v>28.67</v>
      </c>
      <c r="G128" s="37">
        <v>2400</v>
      </c>
      <c r="H128" s="36">
        <v>28.7</v>
      </c>
      <c r="I128" s="37">
        <v>1070</v>
      </c>
      <c r="J128" s="36">
        <v>5</v>
      </c>
      <c r="K128" s="38" t="s">
        <v>356</v>
      </c>
      <c r="L128" s="38"/>
      <c r="M128" s="38">
        <v>6</v>
      </c>
      <c r="N128" s="38"/>
      <c r="O128" s="38">
        <v>6</v>
      </c>
      <c r="P128" s="34" t="s">
        <v>115</v>
      </c>
    </row>
    <row r="129" spans="1:16">
      <c r="A129" s="47" t="s">
        <v>357</v>
      </c>
      <c r="B129" s="47" t="s">
        <v>94</v>
      </c>
      <c r="C129" s="47" t="s">
        <v>358</v>
      </c>
      <c r="D129" s="48">
        <v>0.18464160000000002</v>
      </c>
      <c r="E129" s="143">
        <v>57.2</v>
      </c>
      <c r="F129" s="49">
        <v>32.28</v>
      </c>
      <c r="G129" s="50">
        <v>3560</v>
      </c>
      <c r="H129" s="49">
        <v>31.6</v>
      </c>
      <c r="I129" s="50">
        <v>1810</v>
      </c>
      <c r="J129" s="49">
        <v>9</v>
      </c>
      <c r="K129" s="51" t="s">
        <v>359</v>
      </c>
      <c r="L129" s="51"/>
      <c r="M129" s="51">
        <v>5.16</v>
      </c>
      <c r="N129" s="51"/>
      <c r="O129" s="51">
        <v>10</v>
      </c>
      <c r="P129" s="47" t="s">
        <v>115</v>
      </c>
    </row>
    <row r="130" spans="1:16">
      <c r="A130" s="34" t="s">
        <v>360</v>
      </c>
      <c r="B130" s="34" t="s">
        <v>94</v>
      </c>
      <c r="C130" s="34" t="s">
        <v>361</v>
      </c>
      <c r="D130" s="35">
        <v>0.36099360000000003</v>
      </c>
      <c r="E130" s="140">
        <v>58.3</v>
      </c>
      <c r="F130" s="36">
        <v>61.92</v>
      </c>
      <c r="G130" s="37">
        <v>2900</v>
      </c>
      <c r="H130" s="36">
        <v>45.1</v>
      </c>
      <c r="I130" s="37">
        <v>2630</v>
      </c>
      <c r="J130" s="36">
        <v>13</v>
      </c>
      <c r="K130" s="38" t="s">
        <v>362</v>
      </c>
      <c r="L130" s="38"/>
      <c r="M130" s="38">
        <v>11.76</v>
      </c>
      <c r="N130" s="38"/>
      <c r="O130" s="38">
        <v>10</v>
      </c>
      <c r="P130" s="34" t="s">
        <v>115</v>
      </c>
    </row>
    <row r="131" spans="1:16">
      <c r="A131" s="47" t="s">
        <v>363</v>
      </c>
      <c r="B131" s="47" t="s">
        <v>94</v>
      </c>
      <c r="C131" s="47" t="s">
        <v>364</v>
      </c>
      <c r="D131" s="48">
        <v>0.88644599999999996</v>
      </c>
      <c r="E131" s="143">
        <v>111</v>
      </c>
      <c r="F131" s="49">
        <v>79.86</v>
      </c>
      <c r="G131" s="50">
        <v>4140</v>
      </c>
      <c r="H131" s="49">
        <v>50.2</v>
      </c>
      <c r="I131" s="50">
        <v>5570</v>
      </c>
      <c r="J131" s="49">
        <v>30</v>
      </c>
      <c r="K131" s="51" t="s">
        <v>365</v>
      </c>
      <c r="L131" s="51"/>
      <c r="M131" s="51">
        <v>10.8</v>
      </c>
      <c r="N131" s="51"/>
      <c r="O131" s="51">
        <v>10</v>
      </c>
      <c r="P131" s="47" t="s">
        <v>115</v>
      </c>
    </row>
    <row r="132" spans="1:16">
      <c r="A132" s="156" t="s">
        <v>366</v>
      </c>
      <c r="B132" s="163"/>
      <c r="C132" s="163"/>
      <c r="D132" s="164"/>
      <c r="E132" s="142"/>
      <c r="F132" s="165"/>
      <c r="G132" s="166"/>
      <c r="H132" s="165"/>
      <c r="I132" s="166"/>
      <c r="J132" s="165"/>
      <c r="K132" s="167"/>
      <c r="L132" s="167"/>
      <c r="M132" s="167"/>
      <c r="N132" s="167"/>
      <c r="O132" s="167"/>
      <c r="P132" s="168"/>
    </row>
    <row r="133" spans="1:16">
      <c r="A133" s="29" t="s">
        <v>367</v>
      </c>
      <c r="B133" s="29" t="s">
        <v>244</v>
      </c>
      <c r="C133" s="29" t="s">
        <v>368</v>
      </c>
      <c r="D133" s="30">
        <v>0.29139999999999999</v>
      </c>
      <c r="E133" s="139">
        <v>62</v>
      </c>
      <c r="F133" s="31">
        <v>47</v>
      </c>
      <c r="G133" s="32">
        <v>3880</v>
      </c>
      <c r="H133" s="31">
        <v>37.4</v>
      </c>
      <c r="I133" s="32">
        <v>2310</v>
      </c>
      <c r="J133" s="31">
        <v>13</v>
      </c>
      <c r="K133" s="33">
        <v>0.84</v>
      </c>
      <c r="L133" s="33">
        <v>70</v>
      </c>
      <c r="M133" s="33">
        <v>11.9</v>
      </c>
      <c r="N133" s="33"/>
      <c r="O133" s="33">
        <v>12</v>
      </c>
      <c r="P133" s="29" t="s">
        <v>115</v>
      </c>
    </row>
    <row r="134" spans="1:16">
      <c r="A134" s="47" t="s">
        <v>369</v>
      </c>
      <c r="B134" s="47" t="s">
        <v>244</v>
      </c>
      <c r="C134" s="47" t="s">
        <v>370</v>
      </c>
      <c r="D134" s="48">
        <v>0.40795999999999999</v>
      </c>
      <c r="E134" s="143">
        <v>62</v>
      </c>
      <c r="F134" s="49">
        <v>65.8</v>
      </c>
      <c r="G134" s="50">
        <v>3150</v>
      </c>
      <c r="H134" s="49">
        <v>45.7</v>
      </c>
      <c r="I134" s="50">
        <v>2790</v>
      </c>
      <c r="J134" s="49">
        <v>15</v>
      </c>
      <c r="K134" s="51">
        <v>1.02</v>
      </c>
      <c r="L134" s="51">
        <v>92</v>
      </c>
      <c r="M134" s="51">
        <v>11.9</v>
      </c>
      <c r="N134" s="51"/>
      <c r="O134" s="51">
        <v>12</v>
      </c>
      <c r="P134" s="47" t="s">
        <v>115</v>
      </c>
    </row>
    <row r="135" spans="1:16">
      <c r="A135" s="34" t="s">
        <v>371</v>
      </c>
      <c r="B135" s="34" t="s">
        <v>244</v>
      </c>
      <c r="C135" s="34" t="s">
        <v>372</v>
      </c>
      <c r="D135" s="35">
        <v>0.71875999999999995</v>
      </c>
      <c r="E135" s="140">
        <v>119</v>
      </c>
      <c r="F135" s="36">
        <v>60.4</v>
      </c>
      <c r="G135" s="37">
        <v>6170</v>
      </c>
      <c r="H135" s="36">
        <v>46.3</v>
      </c>
      <c r="I135" s="37">
        <v>5490</v>
      </c>
      <c r="J135" s="36">
        <v>31</v>
      </c>
      <c r="K135" s="38">
        <v>1.94</v>
      </c>
      <c r="L135" s="38">
        <v>170</v>
      </c>
      <c r="M135" s="38">
        <v>13.6</v>
      </c>
      <c r="N135" s="38"/>
      <c r="O135" s="38">
        <v>12</v>
      </c>
      <c r="P135" s="34" t="s">
        <v>115</v>
      </c>
    </row>
    <row r="136" spans="1:16">
      <c r="A136" s="47" t="s">
        <v>373</v>
      </c>
      <c r="B136" s="47" t="s">
        <v>244</v>
      </c>
      <c r="C136" s="47" t="s">
        <v>374</v>
      </c>
      <c r="D136" s="48">
        <v>0.9971000000000001</v>
      </c>
      <c r="E136" s="143">
        <v>118</v>
      </c>
      <c r="F136" s="49">
        <v>84.5</v>
      </c>
      <c r="G136" s="50">
        <v>5250</v>
      </c>
      <c r="H136" s="49">
        <v>55.5</v>
      </c>
      <c r="I136" s="50">
        <v>6530</v>
      </c>
      <c r="J136" s="49">
        <v>36</v>
      </c>
      <c r="K136" s="51">
        <v>2.3199999999999998</v>
      </c>
      <c r="L136" s="51">
        <v>195</v>
      </c>
      <c r="M136" s="51">
        <v>13.6</v>
      </c>
      <c r="N136" s="51"/>
      <c r="O136" s="51">
        <v>12</v>
      </c>
      <c r="P136" s="47" t="s">
        <v>115</v>
      </c>
    </row>
    <row r="137" spans="1:16">
      <c r="A137" s="34" t="s">
        <v>375</v>
      </c>
      <c r="B137" s="34" t="s">
        <v>244</v>
      </c>
      <c r="C137" s="34" t="s">
        <v>376</v>
      </c>
      <c r="D137" s="35">
        <v>1.3736000000000002</v>
      </c>
      <c r="E137" s="140">
        <v>170</v>
      </c>
      <c r="F137" s="36">
        <v>80.8</v>
      </c>
      <c r="G137" s="37">
        <v>7310</v>
      </c>
      <c r="H137" s="36">
        <v>55.5</v>
      </c>
      <c r="I137" s="37">
        <v>9420</v>
      </c>
      <c r="J137" s="36">
        <v>42</v>
      </c>
      <c r="K137" s="38">
        <v>2.92</v>
      </c>
      <c r="L137" s="38">
        <v>232</v>
      </c>
      <c r="M137" s="38"/>
      <c r="N137" s="38"/>
      <c r="O137" s="38"/>
      <c r="P137" s="34"/>
    </row>
    <row r="138" spans="1:16">
      <c r="A138" s="47" t="s">
        <v>377</v>
      </c>
      <c r="B138" s="47" t="s">
        <v>244</v>
      </c>
      <c r="C138" s="47" t="s">
        <v>378</v>
      </c>
      <c r="D138" s="48">
        <v>2.40856</v>
      </c>
      <c r="E138" s="143">
        <v>161</v>
      </c>
      <c r="F138" s="49">
        <v>149.6</v>
      </c>
      <c r="G138" s="50">
        <v>5140</v>
      </c>
      <c r="H138" s="49">
        <v>74.599999999999994</v>
      </c>
      <c r="I138" s="50">
        <v>11970</v>
      </c>
      <c r="J138" s="49">
        <v>55</v>
      </c>
      <c r="K138" s="51">
        <v>3.92</v>
      </c>
      <c r="L138" s="51">
        <v>331</v>
      </c>
      <c r="M138" s="51">
        <v>18.5</v>
      </c>
      <c r="N138" s="51"/>
      <c r="O138" s="51">
        <v>12</v>
      </c>
      <c r="P138" s="47" t="s">
        <v>115</v>
      </c>
    </row>
    <row r="139" spans="1:16">
      <c r="A139" s="34" t="s">
        <v>379</v>
      </c>
      <c r="B139" s="34" t="s">
        <v>244</v>
      </c>
      <c r="C139" s="34" t="s">
        <v>380</v>
      </c>
      <c r="D139" s="35">
        <v>4.32376</v>
      </c>
      <c r="E139" s="140">
        <v>196</v>
      </c>
      <c r="F139" s="36">
        <v>220.6</v>
      </c>
      <c r="G139" s="37">
        <v>4860</v>
      </c>
      <c r="H139" s="36">
        <v>87.9</v>
      </c>
      <c r="I139" s="37">
        <v>19260</v>
      </c>
      <c r="J139" s="36">
        <v>73</v>
      </c>
      <c r="K139" s="38">
        <v>5.27</v>
      </c>
      <c r="L139" s="38">
        <v>452</v>
      </c>
      <c r="M139" s="38"/>
      <c r="N139" s="38"/>
      <c r="O139" s="38"/>
      <c r="P139" s="34"/>
    </row>
    <row r="140" spans="1:16">
      <c r="A140" s="47" t="s">
        <v>381</v>
      </c>
      <c r="B140" s="47" t="s">
        <v>244</v>
      </c>
      <c r="C140" s="47" t="s">
        <v>382</v>
      </c>
      <c r="D140" s="48">
        <v>6.5526</v>
      </c>
      <c r="E140" s="143">
        <v>201</v>
      </c>
      <c r="F140" s="49">
        <v>326</v>
      </c>
      <c r="G140" s="50">
        <v>4300</v>
      </c>
      <c r="H140" s="49">
        <v>101.9</v>
      </c>
      <c r="I140" s="50">
        <v>20450</v>
      </c>
      <c r="J140" s="49">
        <v>95</v>
      </c>
      <c r="K140" s="51">
        <v>6.56</v>
      </c>
      <c r="L140" s="51">
        <v>596</v>
      </c>
      <c r="M140" s="51"/>
      <c r="N140" s="51"/>
      <c r="O140" s="51"/>
      <c r="P140" s="47"/>
    </row>
    <row r="141" spans="1:16">
      <c r="A141" s="39" t="s">
        <v>383</v>
      </c>
      <c r="B141" s="39" t="s">
        <v>244</v>
      </c>
      <c r="C141" s="39" t="s">
        <v>384</v>
      </c>
      <c r="D141" s="40">
        <v>14.202400000000001</v>
      </c>
      <c r="E141" s="141">
        <v>328</v>
      </c>
      <c r="F141" s="41">
        <v>433</v>
      </c>
      <c r="G141" s="42">
        <v>6720</v>
      </c>
      <c r="H141" s="41">
        <v>113</v>
      </c>
      <c r="I141" s="42">
        <v>37238</v>
      </c>
      <c r="J141" s="41">
        <v>195</v>
      </c>
      <c r="K141" s="43">
        <v>6.4</v>
      </c>
      <c r="L141" s="43">
        <v>1045</v>
      </c>
      <c r="M141" s="43"/>
      <c r="N141" s="43"/>
      <c r="O141" s="43"/>
      <c r="P141" s="39"/>
    </row>
    <row r="142" spans="1:16">
      <c r="A142" s="156" t="s">
        <v>385</v>
      </c>
      <c r="B142" s="163"/>
      <c r="C142" s="163"/>
      <c r="D142" s="164"/>
      <c r="E142" s="142"/>
      <c r="F142" s="165"/>
      <c r="G142" s="166"/>
      <c r="H142" s="165"/>
      <c r="I142" s="166"/>
      <c r="J142" s="165"/>
      <c r="K142" s="167"/>
      <c r="L142" s="167"/>
      <c r="M142" s="167"/>
      <c r="N142" s="167"/>
      <c r="O142" s="167"/>
      <c r="P142" s="168"/>
    </row>
    <row r="143" spans="1:16">
      <c r="A143" s="47" t="s">
        <v>386</v>
      </c>
      <c r="B143" s="47" t="s">
        <v>106</v>
      </c>
      <c r="C143" s="47" t="s">
        <v>387</v>
      </c>
      <c r="D143" s="48">
        <v>2.5064799999999998E-2</v>
      </c>
      <c r="E143" s="143">
        <v>7.76</v>
      </c>
      <c r="F143" s="49">
        <v>32.299999999999997</v>
      </c>
      <c r="G143" s="50">
        <v>560</v>
      </c>
      <c r="H143" s="49">
        <v>31.4</v>
      </c>
      <c r="I143" s="50">
        <v>243</v>
      </c>
      <c r="J143" s="49">
        <v>1.2</v>
      </c>
      <c r="K143" s="51">
        <v>0.12</v>
      </c>
      <c r="L143" s="51"/>
      <c r="M143" s="51"/>
      <c r="N143" s="51"/>
      <c r="O143" s="51"/>
      <c r="P143" s="47"/>
    </row>
    <row r="144" spans="1:16">
      <c r="A144" s="34" t="s">
        <v>388</v>
      </c>
      <c r="B144" s="34" t="s">
        <v>106</v>
      </c>
      <c r="C144" s="34" t="s">
        <v>389</v>
      </c>
      <c r="D144" s="35">
        <v>2.6928000000000004E-2</v>
      </c>
      <c r="E144" s="140">
        <v>7.65</v>
      </c>
      <c r="F144" s="36">
        <v>35.200000000000003</v>
      </c>
      <c r="G144" s="37">
        <v>500</v>
      </c>
      <c r="H144" s="36">
        <v>34.1</v>
      </c>
      <c r="I144" s="37">
        <v>261</v>
      </c>
      <c r="J144" s="36">
        <v>1.3</v>
      </c>
      <c r="K144" s="38">
        <v>0.14000000000000001</v>
      </c>
      <c r="L144" s="38"/>
      <c r="M144" s="38"/>
      <c r="N144" s="38"/>
      <c r="O144" s="38"/>
      <c r="P144" s="34"/>
    </row>
    <row r="145" spans="1:16">
      <c r="A145" s="47" t="s">
        <v>390</v>
      </c>
      <c r="B145" s="47" t="s">
        <v>391</v>
      </c>
      <c r="C145" s="47" t="s">
        <v>392</v>
      </c>
      <c r="D145" s="48">
        <v>3.2680000000000001E-2</v>
      </c>
      <c r="E145" s="143">
        <v>8.6</v>
      </c>
      <c r="F145" s="49">
        <v>38</v>
      </c>
      <c r="G145" s="50">
        <v>515</v>
      </c>
      <c r="H145" s="49">
        <v>35.700000000000003</v>
      </c>
      <c r="I145" s="50">
        <v>300</v>
      </c>
      <c r="J145" s="49">
        <v>1.5</v>
      </c>
      <c r="K145" s="51">
        <v>0.15</v>
      </c>
      <c r="L145" s="51"/>
      <c r="M145" s="51"/>
      <c r="N145" s="51"/>
      <c r="O145" s="51"/>
      <c r="P145" s="47"/>
    </row>
    <row r="146" spans="1:16">
      <c r="A146" s="34" t="s">
        <v>393</v>
      </c>
      <c r="B146" s="34" t="s">
        <v>391</v>
      </c>
      <c r="C146" s="34" t="s">
        <v>394</v>
      </c>
      <c r="D146" s="35">
        <v>7.3656000000000013E-2</v>
      </c>
      <c r="E146" s="140">
        <v>12.4</v>
      </c>
      <c r="F146" s="36">
        <v>59.4</v>
      </c>
      <c r="G146" s="37">
        <v>720</v>
      </c>
      <c r="H146" s="36">
        <v>40.5</v>
      </c>
      <c r="I146" s="37">
        <v>505</v>
      </c>
      <c r="J146" s="36">
        <v>2.5</v>
      </c>
      <c r="K146" s="38">
        <v>0.26</v>
      </c>
      <c r="L146" s="38"/>
      <c r="M146" s="38"/>
      <c r="N146" s="38"/>
      <c r="O146" s="38"/>
      <c r="P146" s="34"/>
    </row>
    <row r="147" spans="1:16">
      <c r="A147" s="47" t="s">
        <v>395</v>
      </c>
      <c r="B147" s="47" t="s">
        <v>106</v>
      </c>
      <c r="C147" s="47" t="s">
        <v>396</v>
      </c>
      <c r="D147" s="48">
        <v>0.137409</v>
      </c>
      <c r="E147" s="143">
        <v>16.3</v>
      </c>
      <c r="F147" s="49">
        <v>84.3</v>
      </c>
      <c r="G147" s="50">
        <v>800</v>
      </c>
      <c r="H147" s="49">
        <v>49.2</v>
      </c>
      <c r="I147" s="50">
        <v>803</v>
      </c>
      <c r="J147" s="49">
        <v>4</v>
      </c>
      <c r="K147" s="51">
        <v>0.4</v>
      </c>
      <c r="L147" s="51"/>
      <c r="M147" s="51"/>
      <c r="N147" s="51"/>
      <c r="O147" s="51"/>
      <c r="P147" s="47"/>
    </row>
    <row r="148" spans="1:16">
      <c r="A148" s="34" t="s">
        <v>397</v>
      </c>
      <c r="B148" s="34" t="s">
        <v>106</v>
      </c>
      <c r="C148" s="34" t="s">
        <v>398</v>
      </c>
      <c r="D148" s="35">
        <v>0.20442500000000002</v>
      </c>
      <c r="E148" s="140">
        <v>32.5</v>
      </c>
      <c r="F148" s="36">
        <v>62.9</v>
      </c>
      <c r="G148" s="37">
        <v>1400</v>
      </c>
      <c r="H148" s="36">
        <v>50.5</v>
      </c>
      <c r="I148" s="37">
        <v>1640</v>
      </c>
      <c r="J148" s="36">
        <v>8.5</v>
      </c>
      <c r="K148" s="38">
        <v>0.83</v>
      </c>
      <c r="L148" s="38"/>
      <c r="M148" s="38"/>
      <c r="N148" s="38"/>
      <c r="O148" s="38"/>
      <c r="P148" s="34"/>
    </row>
    <row r="149" spans="1:16">
      <c r="A149" s="47" t="s">
        <v>399</v>
      </c>
      <c r="B149" s="47" t="s">
        <v>106</v>
      </c>
      <c r="C149" s="47" t="s">
        <v>400</v>
      </c>
      <c r="D149" s="48">
        <v>0.21213499999999999</v>
      </c>
      <c r="E149" s="143">
        <v>31.9</v>
      </c>
      <c r="F149" s="49">
        <v>66.5</v>
      </c>
      <c r="G149" s="50">
        <v>1360</v>
      </c>
      <c r="H149" s="49">
        <v>51.7</v>
      </c>
      <c r="I149" s="50">
        <v>1650</v>
      </c>
      <c r="J149" s="49">
        <v>8.6</v>
      </c>
      <c r="K149" s="51">
        <v>0.83</v>
      </c>
      <c r="L149" s="51"/>
      <c r="M149" s="51"/>
      <c r="N149" s="51"/>
      <c r="O149" s="51"/>
      <c r="P149" s="47"/>
    </row>
    <row r="150" spans="1:16">
      <c r="A150" s="34" t="s">
        <v>401</v>
      </c>
      <c r="B150" s="34" t="s">
        <v>391</v>
      </c>
      <c r="C150" s="34" t="s">
        <v>402</v>
      </c>
      <c r="D150" s="35">
        <v>0.20832000000000003</v>
      </c>
      <c r="E150" s="140">
        <v>24.8</v>
      </c>
      <c r="F150" s="36">
        <v>84</v>
      </c>
      <c r="G150" s="37">
        <v>1100</v>
      </c>
      <c r="H150" s="36">
        <v>50</v>
      </c>
      <c r="I150" s="37">
        <v>1310</v>
      </c>
      <c r="J150" s="36">
        <v>6.7</v>
      </c>
      <c r="K150" s="38">
        <v>0.66</v>
      </c>
      <c r="L150" s="38"/>
      <c r="M150" s="38"/>
      <c r="N150" s="38"/>
      <c r="O150" s="38"/>
      <c r="P150" s="34"/>
    </row>
    <row r="151" spans="1:16">
      <c r="A151" s="47" t="s">
        <v>403</v>
      </c>
      <c r="B151" s="47" t="s">
        <v>106</v>
      </c>
      <c r="C151" s="47" t="s">
        <v>404</v>
      </c>
      <c r="D151" s="48">
        <v>0.51647999999999994</v>
      </c>
      <c r="E151" s="143">
        <v>26.9</v>
      </c>
      <c r="F151" s="49">
        <v>192</v>
      </c>
      <c r="G151" s="50">
        <v>750</v>
      </c>
      <c r="H151" s="49">
        <v>78.3</v>
      </c>
      <c r="I151" s="50">
        <v>2100</v>
      </c>
      <c r="J151" s="49">
        <v>10</v>
      </c>
      <c r="K151" s="51">
        <v>1.06</v>
      </c>
      <c r="L151" s="51"/>
      <c r="M151" s="51"/>
      <c r="N151" s="51"/>
      <c r="O151" s="51"/>
      <c r="P151" s="47"/>
    </row>
    <row r="152" spans="1:16">
      <c r="A152" s="34" t="s">
        <v>405</v>
      </c>
      <c r="B152" s="34" t="s">
        <v>391</v>
      </c>
      <c r="C152" s="34" t="s">
        <v>406</v>
      </c>
      <c r="D152" s="35">
        <v>0.69480000000000008</v>
      </c>
      <c r="E152" s="140">
        <v>36</v>
      </c>
      <c r="F152" s="36">
        <v>193</v>
      </c>
      <c r="G152" s="37">
        <v>980</v>
      </c>
      <c r="H152" s="36">
        <v>83.2</v>
      </c>
      <c r="I152" s="37">
        <v>2990</v>
      </c>
      <c r="J152" s="36">
        <v>15</v>
      </c>
      <c r="K152" s="38">
        <v>1.5</v>
      </c>
      <c r="L152" s="38"/>
      <c r="M152" s="38"/>
      <c r="N152" s="38"/>
      <c r="O152" s="38"/>
      <c r="P152" s="34"/>
    </row>
    <row r="153" spans="1:16">
      <c r="A153" s="47" t="s">
        <v>407</v>
      </c>
      <c r="B153" s="47" t="s">
        <v>106</v>
      </c>
      <c r="C153" s="47" t="s">
        <v>408</v>
      </c>
      <c r="D153" s="48">
        <v>0.56159999999999999</v>
      </c>
      <c r="E153" s="143">
        <v>54</v>
      </c>
      <c r="F153" s="49">
        <v>104</v>
      </c>
      <c r="G153" s="50">
        <v>1760</v>
      </c>
      <c r="H153" s="49">
        <v>68.599999999999994</v>
      </c>
      <c r="I153" s="50">
        <v>3700</v>
      </c>
      <c r="J153" s="49">
        <v>19</v>
      </c>
      <c r="K153" s="51">
        <v>1.86</v>
      </c>
      <c r="L153" s="51"/>
      <c r="M153" s="51"/>
      <c r="N153" s="51"/>
      <c r="O153" s="51"/>
      <c r="P153" s="47"/>
    </row>
    <row r="154" spans="1:16">
      <c r="A154" s="34" t="s">
        <v>409</v>
      </c>
      <c r="B154" s="34" t="s">
        <v>106</v>
      </c>
      <c r="C154" s="34" t="s">
        <v>410</v>
      </c>
      <c r="D154" s="35">
        <v>0.75460000000000005</v>
      </c>
      <c r="E154" s="140">
        <v>49</v>
      </c>
      <c r="F154" s="36">
        <v>154</v>
      </c>
      <c r="G154" s="37">
        <v>1530</v>
      </c>
      <c r="H154" s="36">
        <v>72</v>
      </c>
      <c r="I154" s="37">
        <v>3520</v>
      </c>
      <c r="J154" s="36">
        <v>18</v>
      </c>
      <c r="K154" s="38">
        <v>1.77</v>
      </c>
      <c r="L154" s="38"/>
      <c r="M154" s="38"/>
      <c r="N154" s="38"/>
      <c r="O154" s="38"/>
      <c r="P154" s="34"/>
    </row>
  </sheetData>
  <phoneticPr fontId="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Worksheet</vt:lpstr>
      <vt:lpstr>Core</vt:lpstr>
      <vt:lpstr>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Lo[羅文杰]/Analog LED/DIT</dc:creator>
  <cp:lastModifiedBy>Jason Lo[羅文杰]/Analog LED/DIT</cp:lastModifiedBy>
  <dcterms:created xsi:type="dcterms:W3CDTF">2017-01-06T07:48:04Z</dcterms:created>
  <dcterms:modified xsi:type="dcterms:W3CDTF">2017-01-19T07:56:33Z</dcterms:modified>
</cp:coreProperties>
</file>